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pudotuspelit\"/>
    </mc:Choice>
  </mc:AlternateContent>
  <xr:revisionPtr revIDLastSave="0" documentId="13_ncr:1_{B69310DD-B44C-429F-A947-0F717DBDF03B}" xr6:coauthVersionLast="47" xr6:coauthVersionMax="47" xr10:uidLastSave="{00000000-0000-0000-0000-000000000000}"/>
  <bookViews>
    <workbookView xWindow="-120" yWindow="-120" windowWidth="20730" windowHeight="11160" tabRatio="881" xr2:uid="{00000000-000D-0000-FFFF-FFFF00000000}"/>
  </bookViews>
  <sheets>
    <sheet name="Maratontaulukko" sheetId="23" r:id="rId1"/>
    <sheet name="Ottelusarjat" sheetId="26" r:id="rId2"/>
    <sheet name="21-22" sheetId="36" r:id="rId3"/>
    <sheet name="20-21" sheetId="35" r:id="rId4"/>
    <sheet name="19-20" sheetId="34" r:id="rId5"/>
    <sheet name="18-19" sheetId="33" r:id="rId6"/>
    <sheet name="17-18" sheetId="32" r:id="rId7"/>
    <sheet name="16-17" sheetId="31" r:id="rId8"/>
    <sheet name="15-16" sheetId="28" r:id="rId9"/>
    <sheet name="14-15" sheetId="27" r:id="rId10"/>
    <sheet name="13-14" sheetId="25" r:id="rId11"/>
    <sheet name="12-13" sheetId="24" r:id="rId12"/>
    <sheet name="11-12" sheetId="22" r:id="rId13"/>
    <sheet name="10-11" sheetId="30" r:id="rId14"/>
    <sheet name="09-10" sheetId="20" r:id="rId15"/>
    <sheet name="08-09" sheetId="19" r:id="rId16"/>
    <sheet name="07-08" sheetId="18" r:id="rId17"/>
    <sheet name="06-07" sheetId="17" r:id="rId18"/>
    <sheet name="05-06" sheetId="16" r:id="rId19"/>
    <sheet name="04-05" sheetId="15" r:id="rId20"/>
    <sheet name="03-04" sheetId="14" r:id="rId21"/>
    <sheet name="02-03" sheetId="13" r:id="rId22"/>
    <sheet name="01-02" sheetId="12" r:id="rId23"/>
    <sheet name="00-01" sheetId="11" r:id="rId24"/>
    <sheet name="99-00" sheetId="9" r:id="rId25"/>
    <sheet name="98-99" sheetId="2" r:id="rId26"/>
    <sheet name="97-98" sheetId="1" r:id="rId27"/>
    <sheet name="96-97" sheetId="3" r:id="rId28"/>
    <sheet name="95-96" sheetId="7" r:id="rId29"/>
    <sheet name="94-95" sheetId="6" r:id="rId30"/>
    <sheet name="93-94" sheetId="5" r:id="rId31"/>
    <sheet name="92-93" sheetId="4" r:id="rId32"/>
    <sheet name="91-92" sheetId="8" r:id="rId33"/>
  </sheets>
  <definedNames>
    <definedName name="_xlnm._FilterDatabase" localSheetId="1" hidden="1">Ottelusarjat!$A$1:$D$230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6" l="1"/>
  <c r="M11" i="26"/>
  <c r="N11" i="26"/>
  <c r="L12" i="26"/>
  <c r="M12" i="26"/>
  <c r="N12" i="26"/>
  <c r="L13" i="26"/>
  <c r="M13" i="26"/>
  <c r="N13" i="26"/>
  <c r="L15" i="26"/>
  <c r="M15" i="26"/>
  <c r="N15" i="26"/>
  <c r="L14" i="26"/>
  <c r="M14" i="26"/>
  <c r="N14" i="26"/>
  <c r="L16" i="26"/>
  <c r="M16" i="26"/>
  <c r="N16" i="26"/>
  <c r="L17" i="26"/>
  <c r="M17" i="26"/>
  <c r="N17" i="26"/>
  <c r="L18" i="26"/>
  <c r="M18" i="26"/>
  <c r="N18" i="26"/>
  <c r="L19" i="26"/>
  <c r="M19" i="26"/>
  <c r="N19" i="26"/>
  <c r="L20" i="26"/>
  <c r="M20" i="26"/>
  <c r="N20" i="26"/>
  <c r="L21" i="26"/>
  <c r="M21" i="26"/>
  <c r="N21" i="26"/>
  <c r="L22" i="26"/>
  <c r="M22" i="26"/>
  <c r="N22" i="26"/>
  <c r="L23" i="26"/>
  <c r="M23" i="26"/>
  <c r="N23" i="26"/>
  <c r="L24" i="26"/>
  <c r="M24" i="26"/>
  <c r="N24" i="26"/>
  <c r="L25" i="26"/>
  <c r="M25" i="26"/>
  <c r="N25" i="26"/>
  <c r="L26" i="26"/>
  <c r="M26" i="26"/>
  <c r="N26" i="26"/>
  <c r="L27" i="26"/>
  <c r="M27" i="26"/>
  <c r="N27" i="26"/>
  <c r="L28" i="26"/>
  <c r="M28" i="26"/>
  <c r="N28" i="26"/>
  <c r="L29" i="26"/>
  <c r="M29" i="26"/>
  <c r="N29" i="26"/>
  <c r="L30" i="26"/>
  <c r="M30" i="26"/>
  <c r="N30" i="26"/>
  <c r="L31" i="26"/>
  <c r="M31" i="26"/>
  <c r="N31" i="26"/>
  <c r="L32" i="26"/>
  <c r="M32" i="26"/>
  <c r="N32" i="26"/>
  <c r="L33" i="26"/>
  <c r="M33" i="26"/>
  <c r="N33" i="26"/>
  <c r="L34" i="26"/>
  <c r="M34" i="26"/>
  <c r="N34" i="26"/>
  <c r="L4" i="26"/>
  <c r="M4" i="26"/>
  <c r="N4" i="26"/>
  <c r="L6" i="26"/>
  <c r="M6" i="26"/>
  <c r="N6" i="26"/>
  <c r="L5" i="26"/>
  <c r="M5" i="26"/>
  <c r="N5" i="26"/>
  <c r="L7" i="26"/>
  <c r="M7" i="26"/>
  <c r="N7" i="26"/>
  <c r="L8" i="26"/>
  <c r="M8" i="26"/>
  <c r="N8" i="26"/>
  <c r="L10" i="26"/>
  <c r="M10" i="26"/>
  <c r="N10" i="26"/>
  <c r="L9" i="26"/>
  <c r="M9" i="26"/>
  <c r="N9" i="26"/>
  <c r="N3" i="26"/>
  <c r="M3" i="26"/>
  <c r="L3" i="26"/>
  <c r="T5" i="36"/>
  <c r="T4" i="36"/>
  <c r="S5" i="36"/>
  <c r="S4" i="36"/>
  <c r="S6" i="36"/>
  <c r="S7" i="36"/>
  <c r="T7" i="36"/>
  <c r="T6" i="36"/>
  <c r="T12" i="36"/>
  <c r="T8" i="36"/>
  <c r="S8" i="36"/>
  <c r="T9" i="36"/>
  <c r="S9" i="36"/>
  <c r="T11" i="36"/>
  <c r="S11" i="36"/>
  <c r="T10" i="36"/>
  <c r="S10" i="36"/>
  <c r="K72" i="36"/>
  <c r="K64" i="36"/>
  <c r="K75" i="36"/>
  <c r="K74" i="36"/>
  <c r="K73" i="36"/>
  <c r="K71" i="36"/>
  <c r="K70" i="36"/>
  <c r="K69" i="36"/>
  <c r="K68" i="36"/>
  <c r="K67" i="36"/>
  <c r="K66" i="36"/>
  <c r="K65" i="36"/>
  <c r="K63" i="36"/>
  <c r="K62" i="36"/>
  <c r="R23" i="36"/>
  <c r="Q23" i="36"/>
  <c r="R12" i="36"/>
  <c r="Q12" i="36"/>
  <c r="P12" i="36"/>
  <c r="O12" i="36"/>
  <c r="N12" i="36"/>
  <c r="U11" i="36"/>
  <c r="U10" i="36"/>
  <c r="U9" i="36"/>
  <c r="U8" i="36"/>
  <c r="U7" i="36"/>
  <c r="U6" i="36"/>
  <c r="U5" i="36"/>
  <c r="U4" i="36"/>
  <c r="K65" i="35"/>
  <c r="K66" i="35"/>
  <c r="K67" i="35"/>
  <c r="K68" i="35"/>
  <c r="K69" i="35"/>
  <c r="K70" i="35"/>
  <c r="K71" i="35"/>
  <c r="K72" i="35"/>
  <c r="K73" i="35"/>
  <c r="K74" i="35"/>
  <c r="K75" i="35"/>
  <c r="K64" i="35"/>
  <c r="T11" i="35"/>
  <c r="S11" i="35"/>
  <c r="T10" i="35"/>
  <c r="T9" i="35"/>
  <c r="S9" i="35"/>
  <c r="T8" i="35"/>
  <c r="S8" i="35"/>
  <c r="T5" i="35"/>
  <c r="T4" i="35"/>
  <c r="T6" i="35"/>
  <c r="S6" i="35"/>
  <c r="S5" i="35"/>
  <c r="U5" i="35"/>
  <c r="U6" i="35"/>
  <c r="Q23" i="35"/>
  <c r="R23" i="35"/>
  <c r="S4" i="35"/>
  <c r="T7" i="35"/>
  <c r="S7" i="35"/>
  <c r="O12" i="35"/>
  <c r="P12" i="35"/>
  <c r="Q12" i="35"/>
  <c r="R12" i="35"/>
  <c r="U7" i="35"/>
  <c r="U8" i="35"/>
  <c r="U9" i="35"/>
  <c r="U10" i="35"/>
  <c r="U11" i="35"/>
  <c r="N12" i="35"/>
  <c r="U4" i="35"/>
  <c r="T11" i="34"/>
  <c r="T10" i="34"/>
  <c r="T9" i="34"/>
  <c r="T8" i="34"/>
  <c r="T7" i="34"/>
  <c r="T6" i="34"/>
  <c r="T5" i="34"/>
  <c r="T4" i="34"/>
  <c r="S11" i="34"/>
  <c r="S10" i="34"/>
  <c r="S9" i="34"/>
  <c r="S8" i="34"/>
  <c r="S7" i="34"/>
  <c r="S6" i="34"/>
  <c r="S5" i="34"/>
  <c r="S4" i="34"/>
  <c r="K33" i="34"/>
  <c r="K32" i="34"/>
  <c r="K31" i="34"/>
  <c r="K30" i="34"/>
  <c r="K29" i="34"/>
  <c r="K28" i="34"/>
  <c r="K27" i="34"/>
  <c r="K26" i="34"/>
  <c r="R12" i="34"/>
  <c r="Q12" i="34"/>
  <c r="P12" i="34"/>
  <c r="O12" i="34"/>
  <c r="N12" i="34"/>
  <c r="U10" i="34"/>
  <c r="U7" i="34"/>
  <c r="U9" i="34"/>
  <c r="U11" i="34"/>
  <c r="U8" i="34"/>
  <c r="U6" i="34"/>
  <c r="U4" i="34"/>
  <c r="U5" i="34"/>
  <c r="O23" i="26" l="1"/>
  <c r="S12" i="36"/>
  <c r="U12" i="36"/>
  <c r="K76" i="36"/>
  <c r="K76" i="35"/>
  <c r="T12" i="35"/>
  <c r="S12" i="35"/>
  <c r="U12" i="35"/>
  <c r="U12" i="34"/>
  <c r="K34" i="34"/>
  <c r="T12" i="34"/>
  <c r="S12" i="34"/>
  <c r="S4" i="33"/>
  <c r="T5" i="33"/>
  <c r="T4" i="33"/>
  <c r="S5" i="33"/>
  <c r="T6" i="33" l="1"/>
  <c r="S6" i="33"/>
  <c r="T7" i="33"/>
  <c r="S7" i="33"/>
  <c r="U4" i="33"/>
  <c r="U5" i="33"/>
  <c r="U6" i="33"/>
  <c r="U7" i="33"/>
  <c r="U8" i="33"/>
  <c r="U9" i="33"/>
  <c r="U10" i="33"/>
  <c r="U11" i="33"/>
  <c r="T9" i="33" l="1"/>
  <c r="T10" i="33"/>
  <c r="S10" i="33"/>
  <c r="S9" i="33"/>
  <c r="T8" i="33"/>
  <c r="S8" i="33"/>
  <c r="T11" i="33"/>
  <c r="S11" i="33"/>
  <c r="R12" i="33"/>
  <c r="K74" i="33" l="1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R23" i="33"/>
  <c r="Q23" i="33"/>
  <c r="Q12" i="33"/>
  <c r="P12" i="33"/>
  <c r="O12" i="33"/>
  <c r="U12" i="33" s="1"/>
  <c r="N12" i="33"/>
  <c r="K75" i="33" l="1"/>
  <c r="S12" i="33"/>
  <c r="T12" i="33"/>
  <c r="R7" i="32"/>
  <c r="S5" i="32"/>
  <c r="S4" i="32"/>
  <c r="R5" i="32"/>
  <c r="R4" i="32"/>
  <c r="S7" i="32"/>
  <c r="S6" i="32"/>
  <c r="R6" i="32"/>
  <c r="S8" i="32" l="1"/>
  <c r="R8" i="32"/>
  <c r="S9" i="32" l="1"/>
  <c r="R9" i="32"/>
  <c r="S10" i="32"/>
  <c r="R10" i="32"/>
  <c r="K69" i="32" l="1"/>
  <c r="K57" i="32"/>
  <c r="K58" i="32"/>
  <c r="K62" i="32"/>
  <c r="K68" i="32"/>
  <c r="S11" i="32" l="1"/>
  <c r="R11" i="32"/>
  <c r="R12" i="32" s="1"/>
  <c r="K61" i="32"/>
  <c r="K63" i="32"/>
  <c r="K64" i="32"/>
  <c r="K65" i="32"/>
  <c r="K66" i="32"/>
  <c r="K67" i="32"/>
  <c r="K70" i="32"/>
  <c r="K71" i="32"/>
  <c r="K60" i="32"/>
  <c r="K59" i="32"/>
  <c r="K56" i="32"/>
  <c r="R23" i="32"/>
  <c r="Q23" i="32"/>
  <c r="Q12" i="32"/>
  <c r="P12" i="32"/>
  <c r="O12" i="32"/>
  <c r="N12" i="32"/>
  <c r="T11" i="32"/>
  <c r="T10" i="32"/>
  <c r="T9" i="32"/>
  <c r="T8" i="32"/>
  <c r="T7" i="32"/>
  <c r="T6" i="32"/>
  <c r="T5" i="32"/>
  <c r="T4" i="32"/>
  <c r="K72" i="32" l="1"/>
  <c r="T12" i="32"/>
  <c r="S12" i="32"/>
  <c r="S5" i="31"/>
  <c r="S4" i="31"/>
  <c r="R5" i="31"/>
  <c r="R4" i="31"/>
  <c r="O12" i="26" l="1"/>
  <c r="S7" i="31"/>
  <c r="R7" i="31"/>
  <c r="S6" i="31"/>
  <c r="R6" i="31"/>
  <c r="S8" i="31" l="1"/>
  <c r="R8" i="31"/>
  <c r="S9" i="31" l="1"/>
  <c r="R9" i="31"/>
  <c r="S10" i="31"/>
  <c r="R10" i="31"/>
  <c r="N35" i="26" l="1"/>
  <c r="L35" i="26" l="1"/>
  <c r="M35" i="26"/>
  <c r="S11" i="31"/>
  <c r="R11" i="31"/>
  <c r="K62" i="31" l="1"/>
  <c r="K58" i="31"/>
  <c r="K66" i="31"/>
  <c r="K65" i="31"/>
  <c r="K63" i="31"/>
  <c r="K61" i="31"/>
  <c r="K60" i="31"/>
  <c r="K57" i="31"/>
  <c r="K56" i="31"/>
  <c r="R23" i="31"/>
  <c r="Q23" i="31"/>
  <c r="Q12" i="31"/>
  <c r="P12" i="31"/>
  <c r="O12" i="31"/>
  <c r="N12" i="31"/>
  <c r="T11" i="31"/>
  <c r="T10" i="31"/>
  <c r="T9" i="31"/>
  <c r="T8" i="31"/>
  <c r="T7" i="31"/>
  <c r="T6" i="31"/>
  <c r="T5" i="31"/>
  <c r="T4" i="31"/>
  <c r="T12" i="31" l="1"/>
  <c r="K67" i="31"/>
  <c r="R12" i="31"/>
  <c r="S12" i="31"/>
  <c r="S7" i="28"/>
  <c r="R7" i="28"/>
  <c r="S6" i="28"/>
  <c r="R6" i="28"/>
  <c r="S5" i="28"/>
  <c r="R4" i="28"/>
  <c r="R5" i="28"/>
  <c r="S4" i="28"/>
  <c r="K66" i="30"/>
  <c r="R24" i="30"/>
  <c r="Q24" i="30"/>
  <c r="Q12" i="30"/>
  <c r="P12" i="30"/>
  <c r="O12" i="30"/>
  <c r="N12" i="30"/>
  <c r="T11" i="30"/>
  <c r="S11" i="30"/>
  <c r="R11" i="30"/>
  <c r="T10" i="30"/>
  <c r="S10" i="30"/>
  <c r="R10" i="30"/>
  <c r="T9" i="30"/>
  <c r="S9" i="30"/>
  <c r="R9" i="30"/>
  <c r="T8" i="30"/>
  <c r="S8" i="30"/>
  <c r="R8" i="30"/>
  <c r="T7" i="30"/>
  <c r="S7" i="30"/>
  <c r="R7" i="30"/>
  <c r="T6" i="30"/>
  <c r="S6" i="30"/>
  <c r="R6" i="30"/>
  <c r="T5" i="30"/>
  <c r="S5" i="30"/>
  <c r="R5" i="30"/>
  <c r="T4" i="30"/>
  <c r="S4" i="30"/>
  <c r="R4" i="30"/>
  <c r="S4" i="22"/>
  <c r="T4" i="22"/>
  <c r="U4" i="22"/>
  <c r="S5" i="22"/>
  <c r="T5" i="22"/>
  <c r="U5" i="22"/>
  <c r="S6" i="22"/>
  <c r="T6" i="22"/>
  <c r="U6" i="22"/>
  <c r="S7" i="22"/>
  <c r="T7" i="22"/>
  <c r="U7" i="22"/>
  <c r="S8" i="22"/>
  <c r="T8" i="22"/>
  <c r="U8" i="22"/>
  <c r="S9" i="22"/>
  <c r="T9" i="22"/>
  <c r="U9" i="22"/>
  <c r="S10" i="22"/>
  <c r="T10" i="22"/>
  <c r="U10" i="22"/>
  <c r="S11" i="22"/>
  <c r="T11" i="22"/>
  <c r="U11" i="22"/>
  <c r="O12" i="22"/>
  <c r="P12" i="22"/>
  <c r="U12" i="22" s="1"/>
  <c r="Q12" i="22"/>
  <c r="R12" i="22"/>
  <c r="T12" i="22"/>
  <c r="R24" i="22"/>
  <c r="S24" i="22"/>
  <c r="L64" i="22"/>
  <c r="S12" i="28"/>
  <c r="S8" i="28"/>
  <c r="R8" i="28"/>
  <c r="S9" i="28"/>
  <c r="R9" i="28"/>
  <c r="S11" i="28"/>
  <c r="S10" i="28"/>
  <c r="R11" i="28"/>
  <c r="R10" i="28"/>
  <c r="K68" i="28"/>
  <c r="K67" i="28"/>
  <c r="K66" i="28"/>
  <c r="K65" i="28"/>
  <c r="K64" i="28"/>
  <c r="K63" i="28"/>
  <c r="K62" i="28"/>
  <c r="K69" i="28"/>
  <c r="K61" i="28"/>
  <c r="K60" i="28"/>
  <c r="R23" i="28"/>
  <c r="Q23" i="28"/>
  <c r="Q12" i="28"/>
  <c r="P12" i="28"/>
  <c r="O12" i="28"/>
  <c r="N12" i="28"/>
  <c r="T11" i="28"/>
  <c r="T10" i="28"/>
  <c r="T9" i="28"/>
  <c r="T8" i="28"/>
  <c r="T7" i="28"/>
  <c r="T6" i="28"/>
  <c r="T5" i="28"/>
  <c r="T4" i="28"/>
  <c r="S12" i="22" l="1"/>
  <c r="R12" i="30"/>
  <c r="S12" i="30"/>
  <c r="T12" i="30"/>
  <c r="T12" i="28"/>
  <c r="R12" i="28"/>
  <c r="K70" i="28"/>
  <c r="K59" i="27"/>
  <c r="K50" i="27"/>
  <c r="S4" i="27"/>
  <c r="S5" i="27"/>
  <c r="R5" i="27"/>
  <c r="R12" i="27" s="1"/>
  <c r="R4" i="27"/>
  <c r="T5" i="27"/>
  <c r="T4" i="27"/>
  <c r="S6" i="27"/>
  <c r="R6" i="27"/>
  <c r="S7" i="27"/>
  <c r="R7" i="27"/>
  <c r="S11" i="27"/>
  <c r="S10" i="27"/>
  <c r="R11" i="27"/>
  <c r="R10" i="27"/>
  <c r="S9" i="27"/>
  <c r="S8" i="27"/>
  <c r="R9" i="27"/>
  <c r="R8" i="27"/>
  <c r="K62" i="27"/>
  <c r="K61" i="27"/>
  <c r="K60" i="27"/>
  <c r="K58" i="27"/>
  <c r="K57" i="27"/>
  <c r="K56" i="27"/>
  <c r="K55" i="27"/>
  <c r="K54" i="27"/>
  <c r="K53" i="27"/>
  <c r="K52" i="27"/>
  <c r="K51" i="27"/>
  <c r="K49" i="27"/>
  <c r="K48" i="27"/>
  <c r="K47" i="27"/>
  <c r="R23" i="27"/>
  <c r="Q23" i="27"/>
  <c r="Q12" i="27"/>
  <c r="P12" i="27"/>
  <c r="O12" i="27"/>
  <c r="N12" i="27"/>
  <c r="T11" i="27"/>
  <c r="T10" i="27"/>
  <c r="T9" i="27"/>
  <c r="T8" i="27"/>
  <c r="T7" i="27"/>
  <c r="T6" i="27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52" i="25"/>
  <c r="S5" i="25"/>
  <c r="S4" i="25"/>
  <c r="R5" i="25"/>
  <c r="R4" i="25"/>
  <c r="S12" i="27" l="1"/>
  <c r="K63" i="27"/>
  <c r="T12" i="27"/>
  <c r="S7" i="25"/>
  <c r="R7" i="25"/>
  <c r="S6" i="25"/>
  <c r="R6" i="25"/>
  <c r="Q12" i="25"/>
  <c r="P12" i="25"/>
  <c r="O12" i="25"/>
  <c r="N12" i="25"/>
  <c r="T6" i="25"/>
  <c r="T4" i="25"/>
  <c r="T9" i="25"/>
  <c r="T8" i="25"/>
  <c r="T11" i="25"/>
  <c r="T10" i="25"/>
  <c r="T7" i="25"/>
  <c r="T5" i="25"/>
  <c r="S8" i="25"/>
  <c r="R8" i="25"/>
  <c r="S10" i="25"/>
  <c r="R10" i="25"/>
  <c r="S9" i="25"/>
  <c r="R9" i="25"/>
  <c r="S11" i="25"/>
  <c r="R11" i="25"/>
  <c r="R16" i="8"/>
  <c r="Q16" i="8"/>
  <c r="R16" i="4"/>
  <c r="Q16" i="4"/>
  <c r="R20" i="5"/>
  <c r="Q20" i="5"/>
  <c r="R24" i="6"/>
  <c r="Q24" i="6"/>
  <c r="R24" i="7"/>
  <c r="Q24" i="7"/>
  <c r="R24" i="3"/>
  <c r="Q24" i="3"/>
  <c r="R24" i="1"/>
  <c r="Q24" i="1"/>
  <c r="R24" i="2"/>
  <c r="Q24" i="2"/>
  <c r="R24" i="9"/>
  <c r="Q24" i="9"/>
  <c r="R24" i="11"/>
  <c r="Q24" i="11"/>
  <c r="R24" i="12"/>
  <c r="Q24" i="12"/>
  <c r="R24" i="13"/>
  <c r="Q24" i="13"/>
  <c r="R24" i="14"/>
  <c r="Q24" i="14"/>
  <c r="R24" i="15"/>
  <c r="Q24" i="15"/>
  <c r="R24" i="16"/>
  <c r="Q24" i="16"/>
  <c r="R24" i="17"/>
  <c r="Q24" i="17"/>
  <c r="R24" i="18"/>
  <c r="Q24" i="18"/>
  <c r="R24" i="19"/>
  <c r="Q24" i="19"/>
  <c r="R24" i="20"/>
  <c r="Q24" i="20"/>
  <c r="R23" i="25"/>
  <c r="Q23" i="25"/>
  <c r="R24" i="24"/>
  <c r="Q24" i="24"/>
  <c r="S5" i="24"/>
  <c r="S4" i="24"/>
  <c r="R5" i="24"/>
  <c r="R4" i="24"/>
  <c r="S7" i="24"/>
  <c r="R7" i="24"/>
  <c r="S6" i="24"/>
  <c r="R6" i="24"/>
  <c r="K66" i="24"/>
  <c r="K55" i="24"/>
  <c r="K53" i="24"/>
  <c r="K59" i="24"/>
  <c r="K52" i="24"/>
  <c r="K54" i="24"/>
  <c r="K56" i="24"/>
  <c r="K57" i="24"/>
  <c r="K58" i="24"/>
  <c r="K60" i="24"/>
  <c r="K61" i="24"/>
  <c r="K62" i="24"/>
  <c r="K63" i="24"/>
  <c r="K64" i="24"/>
  <c r="K65" i="24"/>
  <c r="K67" i="24"/>
  <c r="K68" i="24"/>
  <c r="K69" i="24"/>
  <c r="K70" i="24"/>
  <c r="K51" i="24"/>
  <c r="S10" i="24"/>
  <c r="R10" i="24"/>
  <c r="S9" i="24"/>
  <c r="R9" i="24"/>
  <c r="S8" i="24"/>
  <c r="R8" i="24"/>
  <c r="S11" i="24"/>
  <c r="R11" i="24"/>
  <c r="Q12" i="24"/>
  <c r="P12" i="24"/>
  <c r="O12" i="24"/>
  <c r="T12" i="24" s="1"/>
  <c r="N12" i="24"/>
  <c r="T11" i="24"/>
  <c r="T10" i="24"/>
  <c r="T9" i="24"/>
  <c r="T8" i="24"/>
  <c r="T7" i="24"/>
  <c r="T6" i="24"/>
  <c r="T5" i="24"/>
  <c r="T4" i="24"/>
  <c r="S7" i="1"/>
  <c r="S6" i="1"/>
  <c r="S5" i="1"/>
  <c r="S4" i="1"/>
  <c r="R7" i="1"/>
  <c r="R6" i="1"/>
  <c r="R5" i="1"/>
  <c r="R4" i="1"/>
  <c r="R7" i="2"/>
  <c r="R6" i="2"/>
  <c r="R5" i="2"/>
  <c r="R4" i="2"/>
  <c r="S4" i="2"/>
  <c r="S5" i="2"/>
  <c r="S6" i="2"/>
  <c r="S7" i="2"/>
  <c r="S11" i="1"/>
  <c r="S10" i="1"/>
  <c r="S9" i="1"/>
  <c r="S8" i="1"/>
  <c r="R11" i="1"/>
  <c r="R10" i="1"/>
  <c r="R9" i="1"/>
  <c r="R8" i="1"/>
  <c r="S11" i="2"/>
  <c r="S10" i="2"/>
  <c r="S9" i="2"/>
  <c r="S8" i="2"/>
  <c r="R11" i="2"/>
  <c r="R10" i="2"/>
  <c r="R9" i="2"/>
  <c r="R8" i="2"/>
  <c r="O12" i="2"/>
  <c r="P12" i="2"/>
  <c r="Q12" i="2"/>
  <c r="T12" i="2"/>
  <c r="N12" i="2"/>
  <c r="O12" i="1"/>
  <c r="P12" i="1"/>
  <c r="Q12" i="1"/>
  <c r="T12" i="1"/>
  <c r="N12" i="1"/>
  <c r="S7" i="3"/>
  <c r="S6" i="3"/>
  <c r="S5" i="3"/>
  <c r="S4" i="3"/>
  <c r="R7" i="3"/>
  <c r="R6" i="3"/>
  <c r="R5" i="3"/>
  <c r="R4" i="3"/>
  <c r="S11" i="3"/>
  <c r="S10" i="3"/>
  <c r="S9" i="3"/>
  <c r="S8" i="3"/>
  <c r="R11" i="3"/>
  <c r="R10" i="3"/>
  <c r="R9" i="3"/>
  <c r="R8" i="3"/>
  <c r="O12" i="3"/>
  <c r="P12" i="3"/>
  <c r="Q12" i="3"/>
  <c r="T12" i="3"/>
  <c r="N12" i="3"/>
  <c r="S7" i="7"/>
  <c r="R6" i="7"/>
  <c r="R5" i="7"/>
  <c r="R4" i="7"/>
  <c r="S6" i="7"/>
  <c r="S5" i="7"/>
  <c r="S4" i="7"/>
  <c r="R7" i="7"/>
  <c r="S11" i="7"/>
  <c r="S10" i="7"/>
  <c r="S9" i="7"/>
  <c r="S8" i="7"/>
  <c r="R11" i="7"/>
  <c r="R10" i="7"/>
  <c r="R9" i="7"/>
  <c r="R8" i="7"/>
  <c r="O12" i="7"/>
  <c r="P12" i="7"/>
  <c r="Q12" i="7"/>
  <c r="T12" i="7"/>
  <c r="N12" i="7"/>
  <c r="S7" i="6"/>
  <c r="S6" i="6"/>
  <c r="S5" i="6"/>
  <c r="S4" i="6"/>
  <c r="R7" i="6"/>
  <c r="R6" i="6"/>
  <c r="R5" i="6"/>
  <c r="R4" i="6"/>
  <c r="O12" i="6"/>
  <c r="P12" i="6"/>
  <c r="Q12" i="6"/>
  <c r="T12" i="6"/>
  <c r="N12" i="6"/>
  <c r="S11" i="6"/>
  <c r="S10" i="6"/>
  <c r="S9" i="6"/>
  <c r="S8" i="6"/>
  <c r="R11" i="6"/>
  <c r="R10" i="6"/>
  <c r="R9" i="6"/>
  <c r="R8" i="6"/>
  <c r="S7" i="5"/>
  <c r="S6" i="5"/>
  <c r="S5" i="5"/>
  <c r="S4" i="5"/>
  <c r="R7" i="5"/>
  <c r="R6" i="5"/>
  <c r="R5" i="5"/>
  <c r="R4" i="5"/>
  <c r="S9" i="5"/>
  <c r="S8" i="5"/>
  <c r="R9" i="5"/>
  <c r="R8" i="5"/>
  <c r="O10" i="5"/>
  <c r="P10" i="5"/>
  <c r="Q10" i="5"/>
  <c r="T10" i="5"/>
  <c r="N10" i="5"/>
  <c r="S7" i="9"/>
  <c r="S6" i="9"/>
  <c r="S5" i="9"/>
  <c r="S4" i="9"/>
  <c r="R7" i="9"/>
  <c r="R6" i="9"/>
  <c r="R5" i="9"/>
  <c r="R4" i="9"/>
  <c r="S11" i="9"/>
  <c r="S10" i="9"/>
  <c r="S9" i="9"/>
  <c r="S8" i="9"/>
  <c r="R11" i="9"/>
  <c r="R10" i="9"/>
  <c r="R9" i="9"/>
  <c r="R8" i="9"/>
  <c r="O12" i="9"/>
  <c r="P12" i="9"/>
  <c r="Q12" i="9"/>
  <c r="T12" i="9"/>
  <c r="N12" i="9"/>
  <c r="R4" i="11"/>
  <c r="S7" i="11"/>
  <c r="S6" i="11"/>
  <c r="S5" i="11"/>
  <c r="S4" i="11"/>
  <c r="R7" i="11"/>
  <c r="R6" i="11"/>
  <c r="R5" i="11"/>
  <c r="S11" i="11"/>
  <c r="S10" i="11"/>
  <c r="S9" i="11"/>
  <c r="S8" i="11"/>
  <c r="O12" i="11"/>
  <c r="P12" i="11"/>
  <c r="Q12" i="11"/>
  <c r="T12" i="11"/>
  <c r="N12" i="11"/>
  <c r="R11" i="11"/>
  <c r="R10" i="11"/>
  <c r="R9" i="11"/>
  <c r="R8" i="11"/>
  <c r="S7" i="12"/>
  <c r="R7" i="12"/>
  <c r="R4" i="12"/>
  <c r="S6" i="12"/>
  <c r="S5" i="12"/>
  <c r="S4" i="12"/>
  <c r="R6" i="12"/>
  <c r="R5" i="12"/>
  <c r="O12" i="12"/>
  <c r="P12" i="12"/>
  <c r="Q12" i="12"/>
  <c r="T12" i="12"/>
  <c r="N12" i="12"/>
  <c r="S11" i="12"/>
  <c r="S10" i="12"/>
  <c r="S9" i="12"/>
  <c r="S8" i="12"/>
  <c r="R11" i="12"/>
  <c r="R10" i="12"/>
  <c r="R9" i="12"/>
  <c r="R8" i="12"/>
  <c r="S7" i="13"/>
  <c r="S6" i="13"/>
  <c r="S5" i="13"/>
  <c r="S4" i="13"/>
  <c r="R7" i="13"/>
  <c r="R6" i="13"/>
  <c r="R5" i="13"/>
  <c r="R4" i="13"/>
  <c r="S11" i="13"/>
  <c r="S10" i="13"/>
  <c r="S9" i="13"/>
  <c r="S8" i="13"/>
  <c r="R11" i="13"/>
  <c r="R10" i="13"/>
  <c r="R9" i="13"/>
  <c r="R8" i="13"/>
  <c r="O12" i="13"/>
  <c r="P12" i="13"/>
  <c r="Q12" i="13"/>
  <c r="T12" i="13"/>
  <c r="N12" i="13"/>
  <c r="S7" i="14"/>
  <c r="S6" i="14"/>
  <c r="S5" i="14"/>
  <c r="S4" i="14"/>
  <c r="R7" i="14"/>
  <c r="R6" i="14"/>
  <c r="R5" i="14"/>
  <c r="R4" i="14"/>
  <c r="S10" i="14"/>
  <c r="S9" i="14"/>
  <c r="S8" i="14"/>
  <c r="R10" i="14"/>
  <c r="R9" i="14"/>
  <c r="R8" i="14"/>
  <c r="S11" i="14"/>
  <c r="R11" i="14"/>
  <c r="O12" i="14"/>
  <c r="P12" i="14"/>
  <c r="Q12" i="14"/>
  <c r="T12" i="14"/>
  <c r="N12" i="14"/>
  <c r="R6" i="15"/>
  <c r="S8" i="15"/>
  <c r="S9" i="15"/>
  <c r="S10" i="15"/>
  <c r="S11" i="15"/>
  <c r="S4" i="15"/>
  <c r="S5" i="15"/>
  <c r="S6" i="15"/>
  <c r="S7" i="15"/>
  <c r="R7" i="15"/>
  <c r="R5" i="15"/>
  <c r="R4" i="15"/>
  <c r="R11" i="15"/>
  <c r="R10" i="15"/>
  <c r="R9" i="15"/>
  <c r="R8" i="15"/>
  <c r="O12" i="15"/>
  <c r="P12" i="15"/>
  <c r="Q12" i="15"/>
  <c r="T12" i="15"/>
  <c r="N12" i="15"/>
  <c r="S7" i="16"/>
  <c r="S6" i="16"/>
  <c r="S5" i="16"/>
  <c r="S4" i="16"/>
  <c r="R7" i="16"/>
  <c r="R6" i="16"/>
  <c r="R5" i="16"/>
  <c r="R4" i="16"/>
  <c r="O12" i="16"/>
  <c r="P12" i="16"/>
  <c r="Q12" i="16"/>
  <c r="T12" i="16"/>
  <c r="N12" i="16"/>
  <c r="S11" i="16"/>
  <c r="S10" i="16"/>
  <c r="S9" i="16"/>
  <c r="S8" i="16"/>
  <c r="R11" i="16"/>
  <c r="R10" i="16"/>
  <c r="R9" i="16"/>
  <c r="R8" i="16"/>
  <c r="S7" i="17"/>
  <c r="S6" i="17"/>
  <c r="S5" i="17"/>
  <c r="S4" i="17"/>
  <c r="R7" i="17"/>
  <c r="R6" i="17"/>
  <c r="R5" i="17"/>
  <c r="R4" i="17"/>
  <c r="O12" i="17"/>
  <c r="P12" i="17"/>
  <c r="Q12" i="17"/>
  <c r="T12" i="17"/>
  <c r="N12" i="17"/>
  <c r="S11" i="17"/>
  <c r="S10" i="17"/>
  <c r="S9" i="17"/>
  <c r="S8" i="17"/>
  <c r="R11" i="17"/>
  <c r="R10" i="17"/>
  <c r="R9" i="17"/>
  <c r="R8" i="17"/>
  <c r="S6" i="18"/>
  <c r="S7" i="18"/>
  <c r="R7" i="18"/>
  <c r="R6" i="18"/>
  <c r="R5" i="18"/>
  <c r="R4" i="18"/>
  <c r="S5" i="18"/>
  <c r="S4" i="18"/>
  <c r="S11" i="18"/>
  <c r="S10" i="18"/>
  <c r="S9" i="18"/>
  <c r="S8" i="18"/>
  <c r="R11" i="18"/>
  <c r="R10" i="18"/>
  <c r="R9" i="18"/>
  <c r="R8" i="18"/>
  <c r="O12" i="18"/>
  <c r="P12" i="18"/>
  <c r="Q12" i="18"/>
  <c r="T12" i="18"/>
  <c r="N12" i="18"/>
  <c r="S5" i="19"/>
  <c r="S4" i="19"/>
  <c r="R5" i="19"/>
  <c r="R4" i="19"/>
  <c r="S6" i="19"/>
  <c r="R6" i="19"/>
  <c r="S7" i="19"/>
  <c r="R7" i="19"/>
  <c r="S10" i="19"/>
  <c r="S9" i="19"/>
  <c r="R10" i="19"/>
  <c r="R9" i="19"/>
  <c r="S8" i="19"/>
  <c r="R8" i="19"/>
  <c r="S11" i="19"/>
  <c r="R11" i="19"/>
  <c r="O12" i="19"/>
  <c r="P12" i="19"/>
  <c r="Q12" i="19"/>
  <c r="T12" i="19"/>
  <c r="N12" i="19"/>
  <c r="S7" i="20"/>
  <c r="S6" i="20"/>
  <c r="S5" i="20"/>
  <c r="S4" i="20"/>
  <c r="S10" i="20"/>
  <c r="S9" i="20"/>
  <c r="S8" i="20"/>
  <c r="S11" i="20"/>
  <c r="R9" i="20"/>
  <c r="R10" i="20"/>
  <c r="R11" i="20"/>
  <c r="R8" i="20"/>
  <c r="R7" i="20"/>
  <c r="R6" i="20"/>
  <c r="R5" i="20"/>
  <c r="R4" i="20"/>
  <c r="T5" i="20"/>
  <c r="T6" i="20"/>
  <c r="T7" i="20"/>
  <c r="T8" i="20"/>
  <c r="T9" i="20"/>
  <c r="T10" i="20"/>
  <c r="T11" i="20"/>
  <c r="T4" i="20"/>
  <c r="O12" i="20"/>
  <c r="P12" i="20"/>
  <c r="Q12" i="20"/>
  <c r="N12" i="20"/>
  <c r="T5" i="4"/>
  <c r="T6" i="4"/>
  <c r="T7" i="4"/>
  <c r="T4" i="4"/>
  <c r="O8" i="4"/>
  <c r="P8" i="4"/>
  <c r="Q8" i="4"/>
  <c r="R8" i="4"/>
  <c r="S8" i="4"/>
  <c r="N8" i="4"/>
  <c r="O8" i="8"/>
  <c r="P8" i="8"/>
  <c r="Q8" i="8"/>
  <c r="R8" i="8"/>
  <c r="S8" i="8"/>
  <c r="N8" i="8"/>
  <c r="T5" i="8"/>
  <c r="T6" i="8"/>
  <c r="T7" i="8"/>
  <c r="T4" i="8"/>
  <c r="K69" i="20"/>
  <c r="K69" i="11"/>
  <c r="K72" i="12"/>
  <c r="K70" i="13"/>
  <c r="K82" i="14"/>
  <c r="K82" i="15"/>
  <c r="K68" i="16"/>
  <c r="K64" i="17"/>
  <c r="K70" i="18"/>
  <c r="K63" i="19"/>
  <c r="K26" i="8"/>
  <c r="K33" i="4"/>
  <c r="K39" i="5"/>
  <c r="K55" i="6"/>
  <c r="K59" i="7"/>
  <c r="K62" i="3"/>
  <c r="K63" i="1"/>
  <c r="K62" i="2"/>
  <c r="K73" i="9"/>
  <c r="R12" i="3" l="1"/>
  <c r="R12" i="24"/>
  <c r="S12" i="15"/>
  <c r="T8" i="8"/>
  <c r="S12" i="19"/>
  <c r="S12" i="24"/>
  <c r="S12" i="12"/>
  <c r="R12" i="2"/>
  <c r="S12" i="1"/>
  <c r="R12" i="18"/>
  <c r="R12" i="14"/>
  <c r="R12" i="13"/>
  <c r="S12" i="13"/>
  <c r="R12" i="9"/>
  <c r="S10" i="5"/>
  <c r="S12" i="6"/>
  <c r="R12" i="1"/>
  <c r="S12" i="7"/>
  <c r="R12" i="17"/>
  <c r="T12" i="20"/>
  <c r="R12" i="11"/>
  <c r="T8" i="4"/>
  <c r="R12" i="19"/>
  <c r="S12" i="17"/>
  <c r="S12" i="16"/>
  <c r="R12" i="16"/>
  <c r="S12" i="14"/>
  <c r="R12" i="12"/>
  <c r="S12" i="9"/>
  <c r="R12" i="15"/>
  <c r="R12" i="20"/>
  <c r="S12" i="20"/>
  <c r="S12" i="18"/>
  <c r="S12" i="11"/>
  <c r="R10" i="5"/>
  <c r="R12" i="6"/>
  <c r="S12" i="3"/>
  <c r="R12" i="7"/>
  <c r="S12" i="2"/>
  <c r="S12" i="25"/>
  <c r="R12" i="25"/>
  <c r="T12" i="25"/>
  <c r="O31" i="26"/>
  <c r="O7" i="26"/>
  <c r="O6" i="26"/>
  <c r="O28" i="26"/>
  <c r="O19" i="26"/>
  <c r="O17" i="26"/>
  <c r="O30" i="26"/>
  <c r="O3" i="26"/>
  <c r="O8" i="26"/>
  <c r="O27" i="26"/>
  <c r="O26" i="26"/>
  <c r="O25" i="26"/>
  <c r="O34" i="26"/>
  <c r="O9" i="26"/>
  <c r="O29" i="26"/>
  <c r="O33" i="26"/>
  <c r="O14" i="26"/>
  <c r="O24" i="26"/>
  <c r="O15" i="26"/>
  <c r="O10" i="26"/>
  <c r="O20" i="26"/>
  <c r="O22" i="26"/>
  <c r="O21" i="26"/>
  <c r="O4" i="26"/>
  <c r="O11" i="26"/>
  <c r="O16" i="26"/>
  <c r="O13" i="26"/>
  <c r="O5" i="26"/>
  <c r="O18" i="26"/>
  <c r="O32" i="26"/>
  <c r="K67" i="25"/>
  <c r="K71" i="24"/>
  <c r="O35" i="26" l="1"/>
</calcChain>
</file>

<file path=xl/sharedStrings.xml><?xml version="1.0" encoding="utf-8"?>
<sst xmlns="http://schemas.openxmlformats.org/spreadsheetml/2006/main" count="8489" uniqueCount="410">
  <si>
    <t>Päiväm.</t>
  </si>
  <si>
    <t>Koti</t>
  </si>
  <si>
    <t>Vieras</t>
  </si>
  <si>
    <t>Yleisöä</t>
  </si>
  <si>
    <t>Gunners</t>
  </si>
  <si>
    <t>-</t>
  </si>
  <si>
    <t>SSV</t>
  </si>
  <si>
    <t>Suominen Jukka</t>
  </si>
  <si>
    <t>Riihimäki Tommi</t>
  </si>
  <si>
    <t>Saari Oskari</t>
  </si>
  <si>
    <t>Matinvesi Marko</t>
  </si>
  <si>
    <t>Oilers</t>
  </si>
  <si>
    <t>HIFK</t>
  </si>
  <si>
    <t>Jääskeläinen Petri</t>
  </si>
  <si>
    <t>Penttilä Jani</t>
  </si>
  <si>
    <t>Nurmo</t>
  </si>
  <si>
    <t>Oksman Jyrki</t>
  </si>
  <si>
    <t>Oksanen Lauri</t>
  </si>
  <si>
    <t>ÅSC</t>
  </si>
  <si>
    <t>Happee</t>
  </si>
  <si>
    <t>Josba</t>
  </si>
  <si>
    <t>Blue Fox</t>
  </si>
  <si>
    <t>RuRu</t>
  </si>
  <si>
    <t>Kronberg Kim</t>
  </si>
  <si>
    <t>Tuomi Anssi</t>
  </si>
  <si>
    <t>Innanen Jukka</t>
  </si>
  <si>
    <t>Kuusisto Ari</t>
  </si>
  <si>
    <t>Alakare Mikko</t>
  </si>
  <si>
    <t>Koskela Jukka-P.</t>
  </si>
  <si>
    <t>Löija Marko</t>
  </si>
  <si>
    <t>Uotinen Eero</t>
  </si>
  <si>
    <t>Lehtinen Kalle</t>
  </si>
  <si>
    <t>Sikkilä Timo</t>
  </si>
  <si>
    <t>Hassinen Tero</t>
  </si>
  <si>
    <t>Telemäki Timo</t>
  </si>
  <si>
    <t>Linnanketo Kari</t>
  </si>
  <si>
    <t>Viikingit</t>
  </si>
  <si>
    <t>VFT</t>
  </si>
  <si>
    <t>Välierät (paras viidestä):</t>
  </si>
  <si>
    <t>Pronssiottelu:</t>
  </si>
  <si>
    <t>Finaalit (paras viidestä):</t>
  </si>
  <si>
    <t>Viikingit mestari voitoin 3-2.</t>
  </si>
  <si>
    <t>HIFK voitti pronssia.</t>
  </si>
  <si>
    <t>Oilers välieriin voitoin 3-0.</t>
  </si>
  <si>
    <t>Oilers finaaleihin voitoin 3-0.</t>
  </si>
  <si>
    <t>Gunners välieriin voitoin 3-2.</t>
  </si>
  <si>
    <t>Oilers välieriin voitoin 3-1.</t>
  </si>
  <si>
    <t>HIFK välieriin voitoin 3-1.</t>
  </si>
  <si>
    <t>Viikingit välieriin voitoin 3-0.</t>
  </si>
  <si>
    <t>Puolivälierät (paras viidestä):</t>
  </si>
  <si>
    <t>Viikingit voitti pronssia.</t>
  </si>
  <si>
    <t>Oilers mestari voitoin 3-2.</t>
  </si>
  <si>
    <t>Happee välieriin voitoin 3-0.</t>
  </si>
  <si>
    <t>VFT välieriin voitoin 3-1.</t>
  </si>
  <si>
    <t>Viikingit finaaleihin voitoin 3-1.</t>
  </si>
  <si>
    <t>Välierät (paras kolmesta):</t>
  </si>
  <si>
    <t>Panka Pentti</t>
  </si>
  <si>
    <t>Josba finaaleihin voitoin 2-1.</t>
  </si>
  <si>
    <t>S.C.Dalmac</t>
  </si>
  <si>
    <t>S.C.Dalmac suljettiin sarjasta, SSV finaaleihin.</t>
  </si>
  <si>
    <t>Finaalit (paras kolmesta):</t>
  </si>
  <si>
    <t>Kukkonen Sami</t>
  </si>
  <si>
    <t>Eriksson Patrik</t>
  </si>
  <si>
    <t>Grönlund Henry</t>
  </si>
  <si>
    <t>Andersson Per-Erik</t>
  </si>
  <si>
    <t>Aho Janne</t>
  </si>
  <si>
    <t>Savolainen Heikki</t>
  </si>
  <si>
    <t>Puolivälierät (paras kolmesta):</t>
  </si>
  <si>
    <t>SSV finaaleihin voitoin 2-1.</t>
  </si>
  <si>
    <t>Synkkä Uhma</t>
  </si>
  <si>
    <t>Viikingit finaaleihin voitoin 2-0.</t>
  </si>
  <si>
    <t>SSV mestari voitoin 2-0.</t>
  </si>
  <si>
    <t>Josba mestari voitoin 2-0.</t>
  </si>
  <si>
    <t>Parviainen Jukka</t>
  </si>
  <si>
    <t>Kontio Jouni</t>
  </si>
  <si>
    <t>Meskanen Pekka</t>
  </si>
  <si>
    <t>Filppu Jyrki</t>
  </si>
  <si>
    <t>Kauria Jyri</t>
  </si>
  <si>
    <t>Viikingit välieriin voitoin 2-1.</t>
  </si>
  <si>
    <t>Happee välieriin voitoin 2-0.</t>
  </si>
  <si>
    <t>SSV finaaleihin voitoin 2-0.</t>
  </si>
  <si>
    <t>Josba finaaleihin voitoin 2-0.</t>
  </si>
  <si>
    <t>Josba voitti pronssia.</t>
  </si>
  <si>
    <t>Gunners välieriin voitoin 2-1.</t>
  </si>
  <si>
    <t>SSV välieriin voitoin 2-0.</t>
  </si>
  <si>
    <t>Turbo</t>
  </si>
  <si>
    <t>Viikingit välieriin voitoin 2-0.</t>
  </si>
  <si>
    <t>Erä</t>
  </si>
  <si>
    <t>Josba välieriin voitoin 2-0.</t>
  </si>
  <si>
    <t>Gunners finaaleihin voitoin 2-1.</t>
  </si>
  <si>
    <t>Kyyhkynen Esko</t>
  </si>
  <si>
    <t>Parviainen Iiro</t>
  </si>
  <si>
    <t>Ilves</t>
  </si>
  <si>
    <t>Gunners välieriin voitoin 2-0.</t>
  </si>
  <si>
    <t>VFT välieriin voitoin 2-0.</t>
  </si>
  <si>
    <t>VFT finaaleihin voitoin 3-0.</t>
  </si>
  <si>
    <t>SSV finaaleihin voitoin 3-1.</t>
  </si>
  <si>
    <t>SSV mestari voitoin 3-2.</t>
  </si>
  <si>
    <t>Leppänen Juhani</t>
  </si>
  <si>
    <t>Pitkänen Panu</t>
  </si>
  <si>
    <t>Saikkonen Rami</t>
  </si>
  <si>
    <t>Blue Fox välieriin voitoin 2-0.</t>
  </si>
  <si>
    <t>HNMKY</t>
  </si>
  <si>
    <t>Oilers välieriin voitoin 2-0.</t>
  </si>
  <si>
    <t>VFT mestari votoin 3-2.</t>
  </si>
  <si>
    <t>Bogdanoff Mika</t>
  </si>
  <si>
    <t>Finnilä Janne</t>
  </si>
  <si>
    <t>HIFK mestari voitoin 3-1.</t>
  </si>
  <si>
    <t>Happee voitti pronssia.</t>
  </si>
  <si>
    <t>Happee välieriin voitoin 3-2.</t>
  </si>
  <si>
    <t>Gunners välieriin voitoin 3-1.</t>
  </si>
  <si>
    <t>Oilers välieriin voitoin 3-2.</t>
  </si>
  <si>
    <t>Oilers finaaleihin voitoin 3-1.</t>
  </si>
  <si>
    <t>HIFK finaaleihin voitoin 3-1.</t>
  </si>
  <si>
    <t>Tuomarit play offseissa:</t>
  </si>
  <si>
    <t>Oilers voitti pronssia.</t>
  </si>
  <si>
    <t>Koskela Jukka-Pekka</t>
  </si>
  <si>
    <t>Rask Raimo</t>
  </si>
  <si>
    <t>SSV - S.C. Dalmac varsinaisen peliajan jälkeen 3 - 3,</t>
  </si>
  <si>
    <t xml:space="preserve">rangaistuslaukauskilpailun jälkeen lopputulokseksi </t>
  </si>
  <si>
    <t>merkitty 3 - 6.</t>
  </si>
  <si>
    <t>Classic</t>
  </si>
  <si>
    <t>Ehro Rainer</t>
  </si>
  <si>
    <t>Hurme Jani</t>
  </si>
  <si>
    <t>AC HaKi</t>
  </si>
  <si>
    <t>Hellsten Atte</t>
  </si>
  <si>
    <t>Sirkka Juha</t>
  </si>
  <si>
    <t>Fränti Marko</t>
  </si>
  <si>
    <t>Kylmämaa Pasi</t>
  </si>
  <si>
    <t>Josba välieriin voitoin 3-2.</t>
  </si>
  <si>
    <t>Gunners välieriin voitoin 3-0.</t>
  </si>
  <si>
    <t>SSV välieriin voitoin 3-0.</t>
  </si>
  <si>
    <t>SSV mestari voitoin 3-0.</t>
  </si>
  <si>
    <t>SBS Pori</t>
  </si>
  <si>
    <t>Karsio Tomi</t>
  </si>
  <si>
    <t>Soini Lauri</t>
  </si>
  <si>
    <t>OLS</t>
  </si>
  <si>
    <t>Kääriäinen Jouni</t>
  </si>
  <si>
    <t>Koski Olli</t>
  </si>
  <si>
    <t>HIFK välieriin voitoin 3-2.</t>
  </si>
  <si>
    <t>SSV välieriin voitoin 3-1.</t>
  </si>
  <si>
    <t>Josba finaaleihin voitoin 3-0.</t>
  </si>
  <si>
    <t>Oilers mestari voitoin 3-0.</t>
  </si>
  <si>
    <t>SSV voitti pronssia.</t>
  </si>
  <si>
    <t>Horsmanheimo Simo</t>
  </si>
  <si>
    <t>Classic välieriin voitoin 3-1.</t>
  </si>
  <si>
    <t>Josba välieriin voitoin 3-0.</t>
  </si>
  <si>
    <t>Matinvesi Marco</t>
  </si>
  <si>
    <t>Oilers mestari voitoin 3-1.</t>
  </si>
  <si>
    <t>Josba välieriin voitoin 3-1.</t>
  </si>
  <si>
    <t>Classic välieriin voitoin 3-2.</t>
  </si>
  <si>
    <t>Josba finaaleihin voitoin 3-2.</t>
  </si>
  <si>
    <t>SSV finaaleihin voitoin 3-2.</t>
  </si>
  <si>
    <t>Järventausta Tommi</t>
  </si>
  <si>
    <t>Myllykangas Miikka</t>
  </si>
  <si>
    <t>Vilkki Vesa</t>
  </si>
  <si>
    <t>Puolanne Markku</t>
  </si>
  <si>
    <t>Ahokanto Antti</t>
  </si>
  <si>
    <t>Silvo Anssi</t>
  </si>
  <si>
    <t>Paso Jukka</t>
  </si>
  <si>
    <t>Mäcklin Jani</t>
  </si>
  <si>
    <t>Paananen Tuomas</t>
  </si>
  <si>
    <t>Ittonen Kim</t>
  </si>
  <si>
    <t>SPV</t>
  </si>
  <si>
    <t>Kinnunen Miika</t>
  </si>
  <si>
    <t>Rintala Jarno</t>
  </si>
  <si>
    <t>Halme Kimmo</t>
  </si>
  <si>
    <t>Kitunen Esa</t>
  </si>
  <si>
    <t>SSV finaaleihin voitoin 3-0.</t>
  </si>
  <si>
    <t>Ahokanta Antti</t>
  </si>
  <si>
    <t>Happee finaaleihin voitoin 3-2.</t>
  </si>
  <si>
    <t>Classic voitti pronssia.</t>
  </si>
  <si>
    <t>SSV mestari voitoin 3-1.</t>
  </si>
  <si>
    <t>Yhteensä</t>
  </si>
  <si>
    <t>Trackers</t>
  </si>
  <si>
    <t>Classic välieriin voitoin 3-0.</t>
  </si>
  <si>
    <t>Erä välieriin voitoin 3-2.</t>
  </si>
  <si>
    <t>Trackers välieriin voitoin 3-2.</t>
  </si>
  <si>
    <t>Classic finaaleihin voitoin 3-0.</t>
  </si>
  <si>
    <t xml:space="preserve"> Erä voitti pronssia.</t>
  </si>
  <si>
    <t>NST</t>
  </si>
  <si>
    <t>TPS</t>
  </si>
  <si>
    <t>Heikkilä Petri</t>
  </si>
  <si>
    <t>Wahe Jussi</t>
  </si>
  <si>
    <t>Suvanto Marco</t>
  </si>
  <si>
    <t>SPV välieriin voitoin 3-1.</t>
  </si>
  <si>
    <t>Classic finaaleihin voitoin 3-2.</t>
  </si>
  <si>
    <t>Hämäläinen Jari</t>
  </si>
  <si>
    <t>SPV välieriin voitoin 3-0.</t>
  </si>
  <si>
    <t>Fordell Tero</t>
  </si>
  <si>
    <t>Vuola Lasse</t>
  </si>
  <si>
    <t xml:space="preserve"> Erä välieriin voitoin 3-0.</t>
  </si>
  <si>
    <t>Hämäläinen Pasi</t>
  </si>
  <si>
    <t>Pekkinen Toni</t>
  </si>
  <si>
    <t>Liikala Petri</t>
  </si>
  <si>
    <t>Lewis Andrew</t>
  </si>
  <si>
    <t>SPV voitti pronssia.</t>
  </si>
  <si>
    <t>Erä finaaleihin voitoin 3-2.</t>
  </si>
  <si>
    <t>Nokian KrP</t>
  </si>
  <si>
    <t>Koovee</t>
  </si>
  <si>
    <t>Lähteenmäki Ari</t>
  </si>
  <si>
    <t>Virtaniemi Matti</t>
  </si>
  <si>
    <t>Erä välieriin voitoin 3-0.</t>
  </si>
  <si>
    <t>Heinola Henri</t>
  </si>
  <si>
    <t>Marttinen Manu</t>
  </si>
  <si>
    <t>Salminen Marko</t>
  </si>
  <si>
    <t>Erä finaaleihin voitoin 3-0.</t>
  </si>
  <si>
    <t xml:space="preserve">Pekkinen Toni </t>
  </si>
  <si>
    <t>SPV finaaleihin voitoin 3-1.</t>
  </si>
  <si>
    <t>Loviisa</t>
  </si>
  <si>
    <t>Mikkola Valtteri</t>
  </si>
  <si>
    <t>Montonen Mikael</t>
  </si>
  <si>
    <t>Ott</t>
  </si>
  <si>
    <t>Voitot</t>
  </si>
  <si>
    <t>Tasurit</t>
  </si>
  <si>
    <t>Tappiot</t>
  </si>
  <si>
    <t>Tehdyt</t>
  </si>
  <si>
    <t>Päästetyt</t>
  </si>
  <si>
    <t>Pisteet</t>
  </si>
  <si>
    <t>Koovee välieriin voitoin 3-1.</t>
  </si>
  <si>
    <t>SPV finaaleihin voitoin 3-0.</t>
  </si>
  <si>
    <t>Koove voitti pronssia.</t>
  </si>
  <si>
    <t>Joukkue</t>
  </si>
  <si>
    <t>Kaudet</t>
  </si>
  <si>
    <t>SPV mestari voitoin 3-2.</t>
  </si>
  <si>
    <t>Turbon Pallo</t>
  </si>
  <si>
    <t>Kotikunta</t>
  </si>
  <si>
    <t>Helsinki</t>
  </si>
  <si>
    <t>Espoo</t>
  </si>
  <si>
    <t>Joensuu</t>
  </si>
  <si>
    <t>Tampere</t>
  </si>
  <si>
    <t>Seinäjoki</t>
  </si>
  <si>
    <t>Jyväskylä</t>
  </si>
  <si>
    <t>Vantaa</t>
  </si>
  <si>
    <t>Hämeenlinna</t>
  </si>
  <si>
    <t>Maarianhamina</t>
  </si>
  <si>
    <t>Turku</t>
  </si>
  <si>
    <t>Pori</t>
  </si>
  <si>
    <t>Uusikaarlepyy</t>
  </si>
  <si>
    <t>Oulu</t>
  </si>
  <si>
    <t>Lappeenranta</t>
  </si>
  <si>
    <t>Jymy</t>
  </si>
  <si>
    <t>Tor</t>
  </si>
  <si>
    <t>Nokia</t>
  </si>
  <si>
    <t>Ellis Thomas</t>
  </si>
  <si>
    <t>Hartikainen Tuomas</t>
  </si>
  <si>
    <t>Heikkinen Markku</t>
  </si>
  <si>
    <t>Saarinen Petteri</t>
  </si>
  <si>
    <t>SSV välieriin voitoin 3-2.</t>
  </si>
  <si>
    <t>Tuomarit</t>
  </si>
  <si>
    <t>Indians</t>
  </si>
  <si>
    <t>Lund Tomi</t>
  </si>
  <si>
    <t>Ottelusarjat:</t>
  </si>
  <si>
    <t>Puolivälierä</t>
  </si>
  <si>
    <t>Välierä</t>
  </si>
  <si>
    <t>Pronssi</t>
  </si>
  <si>
    <t>Finaali</t>
  </si>
  <si>
    <t>SPV mestari voitoin 3-0.</t>
  </si>
  <si>
    <t>Yht.</t>
  </si>
  <si>
    <t>2012-13</t>
  </si>
  <si>
    <t>2013-14</t>
  </si>
  <si>
    <t>1991-92</t>
  </si>
  <si>
    <t>1992-93</t>
  </si>
  <si>
    <t>1993-94</t>
  </si>
  <si>
    <t>1994-95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</si>
  <si>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</si>
  <si>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</si>
  <si>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</si>
  <si>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</si>
  <si>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</si>
  <si>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</si>
  <si>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</si>
  <si>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</si>
  <si>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</si>
  <si>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</si>
  <si>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</si>
  <si>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</si>
  <si>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</si>
  <si>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</si>
  <si>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</si>
  <si>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</si>
  <si>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</si>
  <si>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Vaihe</t>
  </si>
  <si>
    <t>Kausi</t>
  </si>
  <si>
    <t>Voittaja</t>
  </si>
  <si>
    <t>Häviäjä</t>
  </si>
  <si>
    <t>Ott.sarjat</t>
  </si>
  <si>
    <t>Voitto%</t>
  </si>
  <si>
    <t>Ottelusarjat yhteensä</t>
  </si>
  <si>
    <t>ja</t>
  </si>
  <si>
    <t>rl</t>
  </si>
  <si>
    <t>Classic finaaleihin voitoin 3-1.</t>
  </si>
  <si>
    <t>Happee finaaleihin voitoin 3-1.</t>
  </si>
  <si>
    <t>Happee mestari voitoin 3-1.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</si>
  <si>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</si>
  <si>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</si>
  <si>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</si>
  <si>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</si>
  <si>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</si>
  <si>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</si>
  <si>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</si>
  <si>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</si>
  <si>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</si>
  <si>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</si>
  <si>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</si>
  <si>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</si>
  <si>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</si>
  <si>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</si>
  <si>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</si>
  <si>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</si>
  <si>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</si>
  <si>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</si>
  <si>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</si>
  <si>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</si>
  <si>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</si>
  <si>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</si>
  <si>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</si>
  <si>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</si>
  <si>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</si>
  <si>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</si>
  <si>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</si>
  <si>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</si>
  <si>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</si>
  <si>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</si>
  <si>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Ott.</t>
  </si>
  <si>
    <t>Pääst.</t>
  </si>
  <si>
    <t>Pist.</t>
  </si>
  <si>
    <t>2014-15</t>
  </si>
  <si>
    <t>Lähdesmäki Miikka</t>
  </si>
  <si>
    <t>Sjögren Janne</t>
  </si>
  <si>
    <t>Happee finaaleihin voitoin 3-0.</t>
  </si>
  <si>
    <t>SPV mestari voitoin 3-1.</t>
  </si>
  <si>
    <t>09.03.2016</t>
  </si>
  <si>
    <t>12.03.2016</t>
  </si>
  <si>
    <t>13.03.2016</t>
  </si>
  <si>
    <t>16.03.2016</t>
  </si>
  <si>
    <t>18.03.2016</t>
  </si>
  <si>
    <t>20.03.2016</t>
  </si>
  <si>
    <t>23.03.2016</t>
  </si>
  <si>
    <t>10.03.2016</t>
  </si>
  <si>
    <t>14.03.2016</t>
  </si>
  <si>
    <t>11.03.2016</t>
  </si>
  <si>
    <t>17.03.2016</t>
  </si>
  <si>
    <t>Puolivälierät (paras seitsemästä):</t>
  </si>
  <si>
    <t>Välierät (paras seitsemästä):</t>
  </si>
  <si>
    <t>2015-16</t>
  </si>
  <si>
    <t>Classic välieriin voitoin 4-1.</t>
  </si>
  <si>
    <t>Viikingit välieriin voitoin 4-1.</t>
  </si>
  <si>
    <t>Oilers välieriin voitoin 4-2.</t>
  </si>
  <si>
    <t>Finaali:</t>
  </si>
  <si>
    <t>Happee välieriin voitoin 4-3.</t>
  </si>
  <si>
    <t>Classic finaaliin voitoin 4-2.</t>
  </si>
  <si>
    <t>Oilers finaaliin voitoin 4-2.</t>
  </si>
  <si>
    <t>Classic mestari.</t>
  </si>
  <si>
    <t>SSV/Viikingit</t>
  </si>
  <si>
    <t>EräViikingit</t>
  </si>
  <si>
    <t>2016-17</t>
  </si>
  <si>
    <t>Happee välieriin voitoin 4-0.</t>
  </si>
  <si>
    <t>EräViikingit välieriin voitoin 4-1.</t>
  </si>
  <si>
    <t>SPV välieriin voitoin 4-2.</t>
  </si>
  <si>
    <t>Vehkapuru Arto</t>
  </si>
  <si>
    <t>Vehkapuru Arto / 
Lewis Andrew</t>
  </si>
  <si>
    <t>Classic finaaliin voitoin 4-0.</t>
  </si>
  <si>
    <t>EräViikingit finaaliin voitoin 4-3.</t>
  </si>
  <si>
    <t>31.</t>
  </si>
  <si>
    <t>2017-18</t>
  </si>
  <si>
    <t>Classic välieriin voitoin 4-0.</t>
  </si>
  <si>
    <t>Weurlander Toni</t>
  </si>
  <si>
    <t>Koppinen Kimmo</t>
  </si>
  <si>
    <t>Pitkänen Rami</t>
  </si>
  <si>
    <t>Rönnqvist Johan</t>
  </si>
  <si>
    <t>Happee välieriin voitoin 4-1.</t>
  </si>
  <si>
    <t>Nokian KrP välieriin voitoin 4-1.</t>
  </si>
  <si>
    <t>Indians välieriin voitoin 4-3.</t>
  </si>
  <si>
    <t>Happee finaaliin voitoin 4-2.</t>
  </si>
  <si>
    <t>Nokian KrP voitti pronssia.</t>
  </si>
  <si>
    <t>2018-19</t>
  </si>
  <si>
    <t>Olkkola Kimmo</t>
  </si>
  <si>
    <t>Pelttari Mikko</t>
  </si>
  <si>
    <t>TPS välieriin voitoin 4-2.</t>
  </si>
  <si>
    <t>SPV välieriin voitoin 4-1.</t>
  </si>
  <si>
    <t>Oilers välieriin voitoin 4-0.</t>
  </si>
  <si>
    <t>3p</t>
  </si>
  <si>
    <t>2p</t>
  </si>
  <si>
    <t>0p</t>
  </si>
  <si>
    <t>1p</t>
  </si>
  <si>
    <t>Classic finaaleihin voitoin 4-0.</t>
  </si>
  <si>
    <t>Finaalit:</t>
  </si>
  <si>
    <t>TPS finaaleihin voitoin 4-2.</t>
  </si>
  <si>
    <t>Classic mestari voitoin 4-1.</t>
  </si>
  <si>
    <t>Sarja keskeytetty Classic johtaessa voitoin 2-1.</t>
  </si>
  <si>
    <t>Sarja keskeytetty Indiansin johtaessa voitoin 2-1.</t>
  </si>
  <si>
    <t>Sarja keskeytetty SPV:n johtaessa voitoin 2-1.</t>
  </si>
  <si>
    <t>Sarja keskeytetty TPS:n johtaessa voitoin 3-0.</t>
  </si>
  <si>
    <t>LASB</t>
  </si>
  <si>
    <t>Oilers välieriin voitoin 4-1.</t>
  </si>
  <si>
    <t>TPS välieriin voitoin 4-1.</t>
  </si>
  <si>
    <t>Nokian KrP välieriin voitoin 4-3.</t>
  </si>
  <si>
    <t>Classic finaaleihin voitoin 4-3.</t>
  </si>
  <si>
    <t>Oilers finaaleihin voitoin 4-2.</t>
  </si>
  <si>
    <t>Classic mestari voitoin 4-0.</t>
  </si>
  <si>
    <t>2020-21</t>
  </si>
  <si>
    <t>32.</t>
  </si>
  <si>
    <t>Lahti</t>
  </si>
  <si>
    <t>2021-22</t>
  </si>
  <si>
    <t>Nokian KrP välieriin voitoin 4-0.</t>
  </si>
  <si>
    <t>Classic finaaleihin voitoin 4-2.</t>
  </si>
  <si>
    <t>Nokian KrP finaaleihin voitoin 4-2.</t>
  </si>
  <si>
    <t>vl</t>
  </si>
  <si>
    <t>Classic mestari voitoin 4-2.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</si>
</sst>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/mm/yyyy"/>
    <numFmt numFmtId="166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" fontId="0" fillId="0" borderId="0" xfId="0" applyNumberFormat="1"/>
    <xf numFmtId="0" fontId="2" fillId="0" borderId="0" xfId="0" applyFont="1"/>
    <xf numFmtId="166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1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ali" xfId="0" builtinId="0"/>
    <cellStyle name="Norm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.5703125" bestFit="1" customWidth="1"/>
    <col min="2" max="2" width="12.42578125" style="5" customWidth="1"/>
    <col min="3" max="3" width="13" style="5" customWidth="1"/>
    <col min="4" max="5" width="6.85546875" style="4" customWidth="1"/>
    <col min="6" max="9" width="6.42578125" style="4" customWidth="1"/>
    <col min="10" max="10" width="6.85546875" style="4" customWidth="1"/>
    <col min="11" max="11" width="3.85546875" style="4" customWidth="1"/>
    <col min="12" max="13" width="6.85546875" style="4" customWidth="1"/>
  </cols>
  <sheetData>
    <row r="1" spans="1:13" x14ac:dyDescent="0.2">
      <c r="B1" s="1" t="s">
        <v>222</v>
      </c>
      <c r="C1" s="1" t="s">
        <v>226</v>
      </c>
      <c r="D1" s="2" t="s">
        <v>223</v>
      </c>
      <c r="E1" s="2" t="s">
        <v>324</v>
      </c>
      <c r="F1" s="2" t="s">
        <v>382</v>
      </c>
      <c r="G1" s="2" t="s">
        <v>383</v>
      </c>
      <c r="H1" s="2" t="s">
        <v>385</v>
      </c>
      <c r="I1" s="2" t="s">
        <v>384</v>
      </c>
      <c r="J1" s="2" t="s">
        <v>216</v>
      </c>
      <c r="K1" s="2"/>
      <c r="L1" s="2" t="s">
        <v>325</v>
      </c>
      <c r="M1" s="2" t="s">
        <v>326</v>
      </c>
    </row>
    <row r="2" spans="1:13" x14ac:dyDescent="0.2">
      <c r="A2" s="4" t="s">
        <v>294</v>
      </c>
      <c r="B2" s="5" t="s">
        <v>354</v>
      </c>
      <c r="C2" s="5" t="s">
        <v>227</v>
      </c>
      <c r="D2" s="4">
        <v>22</v>
      </c>
      <c r="E2" s="4">
        <v>190</v>
      </c>
      <c r="F2" s="4">
        <v>0</v>
      </c>
      <c r="G2" s="4">
        <v>134</v>
      </c>
      <c r="H2" s="4">
        <v>0</v>
      </c>
      <c r="I2" s="4">
        <v>56</v>
      </c>
      <c r="J2" s="4">
        <v>1073</v>
      </c>
      <c r="K2" s="4" t="s">
        <v>5</v>
      </c>
      <c r="L2" s="4">
        <v>764</v>
      </c>
      <c r="M2" s="4">
        <v>268</v>
      </c>
    </row>
    <row r="3" spans="1:13" x14ac:dyDescent="0.2">
      <c r="A3" s="4" t="s">
        <v>296</v>
      </c>
      <c r="B3" s="5" t="s">
        <v>121</v>
      </c>
      <c r="C3" s="5" t="s">
        <v>230</v>
      </c>
      <c r="D3" s="4">
        <v>22</v>
      </c>
      <c r="E3" s="4">
        <v>188</v>
      </c>
      <c r="F3" s="4">
        <v>36</v>
      </c>
      <c r="G3" s="4">
        <v>74</v>
      </c>
      <c r="H3" s="4">
        <v>4</v>
      </c>
      <c r="I3" s="4">
        <v>74</v>
      </c>
      <c r="J3" s="4">
        <v>1085</v>
      </c>
      <c r="K3" s="4" t="s">
        <v>5</v>
      </c>
      <c r="L3" s="4">
        <v>932</v>
      </c>
      <c r="M3" s="4">
        <v>260</v>
      </c>
    </row>
    <row r="4" spans="1:13" x14ac:dyDescent="0.2">
      <c r="A4" s="4" t="s">
        <v>295</v>
      </c>
      <c r="B4" s="5" t="s">
        <v>11</v>
      </c>
      <c r="C4" s="5" t="s">
        <v>228</v>
      </c>
      <c r="D4" s="4">
        <v>27</v>
      </c>
      <c r="E4" s="4">
        <v>208</v>
      </c>
      <c r="F4" s="4">
        <v>14</v>
      </c>
      <c r="G4" s="4">
        <v>103</v>
      </c>
      <c r="H4" s="4">
        <v>6</v>
      </c>
      <c r="I4" s="4">
        <v>85</v>
      </c>
      <c r="J4" s="4">
        <v>981</v>
      </c>
      <c r="K4" s="4" t="s">
        <v>5</v>
      </c>
      <c r="L4" s="4">
        <v>943</v>
      </c>
      <c r="M4" s="4">
        <v>254</v>
      </c>
    </row>
    <row r="5" spans="1:13" x14ac:dyDescent="0.2">
      <c r="A5" s="4" t="s">
        <v>297</v>
      </c>
      <c r="B5" s="5" t="s">
        <v>163</v>
      </c>
      <c r="C5" s="5" t="s">
        <v>231</v>
      </c>
      <c r="D5" s="4">
        <v>17</v>
      </c>
      <c r="E5" s="4">
        <v>127</v>
      </c>
      <c r="F5" s="4">
        <v>9</v>
      </c>
      <c r="G5" s="4">
        <v>60</v>
      </c>
      <c r="H5" s="4">
        <v>1</v>
      </c>
      <c r="I5" s="4">
        <v>57</v>
      </c>
      <c r="J5" s="4">
        <v>694</v>
      </c>
      <c r="K5" s="4" t="s">
        <v>5</v>
      </c>
      <c r="L5" s="4">
        <v>642</v>
      </c>
      <c r="M5" s="4">
        <v>148</v>
      </c>
    </row>
    <row r="6" spans="1:13" x14ac:dyDescent="0.2">
      <c r="A6" s="4" t="s">
        <v>298</v>
      </c>
      <c r="B6" s="5" t="s">
        <v>19</v>
      </c>
      <c r="C6" s="5" t="s">
        <v>232</v>
      </c>
      <c r="D6" s="4">
        <v>22</v>
      </c>
      <c r="E6" s="4">
        <v>151</v>
      </c>
      <c r="F6" s="4">
        <v>5</v>
      </c>
      <c r="G6" s="4">
        <v>63</v>
      </c>
      <c r="H6" s="4">
        <v>2</v>
      </c>
      <c r="I6" s="4">
        <v>81</v>
      </c>
      <c r="J6" s="4">
        <v>726</v>
      </c>
      <c r="K6" s="4" t="s">
        <v>5</v>
      </c>
      <c r="L6" s="4">
        <v>736</v>
      </c>
      <c r="M6" s="4">
        <v>143</v>
      </c>
    </row>
    <row r="7" spans="1:13" x14ac:dyDescent="0.2">
      <c r="A7" s="4" t="s">
        <v>299</v>
      </c>
      <c r="B7" s="5" t="s">
        <v>20</v>
      </c>
      <c r="C7" s="5" t="s">
        <v>229</v>
      </c>
      <c r="D7" s="4">
        <v>19</v>
      </c>
      <c r="E7" s="4">
        <v>111</v>
      </c>
      <c r="F7" s="4">
        <v>0</v>
      </c>
      <c r="G7" s="4">
        <v>54</v>
      </c>
      <c r="H7" s="4">
        <v>0</v>
      </c>
      <c r="I7" s="4">
        <v>57</v>
      </c>
      <c r="J7" s="4">
        <v>492</v>
      </c>
      <c r="K7" s="4" t="s">
        <v>5</v>
      </c>
      <c r="L7" s="4">
        <v>475</v>
      </c>
      <c r="M7" s="4">
        <v>108</v>
      </c>
    </row>
    <row r="8" spans="1:13" x14ac:dyDescent="0.2">
      <c r="A8" s="4" t="s">
        <v>301</v>
      </c>
      <c r="B8" s="5" t="s">
        <v>181</v>
      </c>
      <c r="C8" s="5" t="s">
        <v>236</v>
      </c>
      <c r="D8" s="4">
        <v>10</v>
      </c>
      <c r="E8" s="4">
        <v>73</v>
      </c>
      <c r="F8" s="4">
        <v>20</v>
      </c>
      <c r="G8" s="4">
        <v>12</v>
      </c>
      <c r="H8" s="4">
        <v>5</v>
      </c>
      <c r="I8" s="4">
        <v>36</v>
      </c>
      <c r="J8" s="4">
        <v>363</v>
      </c>
      <c r="K8" s="4" t="s">
        <v>5</v>
      </c>
      <c r="L8" s="4">
        <v>390</v>
      </c>
      <c r="M8" s="4">
        <v>89</v>
      </c>
    </row>
    <row r="9" spans="1:13" x14ac:dyDescent="0.2">
      <c r="A9" s="4" t="s">
        <v>300</v>
      </c>
      <c r="B9" s="5" t="s">
        <v>87</v>
      </c>
      <c r="C9" s="5" t="s">
        <v>227</v>
      </c>
      <c r="D9" s="4">
        <v>13</v>
      </c>
      <c r="E9" s="4">
        <v>82</v>
      </c>
      <c r="F9" s="4">
        <v>0</v>
      </c>
      <c r="G9" s="4">
        <v>36</v>
      </c>
      <c r="H9" s="4">
        <v>0</v>
      </c>
      <c r="I9" s="4">
        <v>46</v>
      </c>
      <c r="J9" s="4">
        <v>385</v>
      </c>
      <c r="K9" s="4" t="s">
        <v>5</v>
      </c>
      <c r="L9" s="4">
        <v>445</v>
      </c>
      <c r="M9" s="4">
        <v>72</v>
      </c>
    </row>
    <row r="10" spans="1:13" x14ac:dyDescent="0.2">
      <c r="A10" s="4" t="s">
        <v>306</v>
      </c>
      <c r="B10" s="5" t="s">
        <v>198</v>
      </c>
      <c r="C10" s="5" t="s">
        <v>243</v>
      </c>
      <c r="D10" s="4">
        <v>8</v>
      </c>
      <c r="E10" s="4">
        <v>63</v>
      </c>
      <c r="F10" s="4">
        <v>14</v>
      </c>
      <c r="G10" s="4">
        <v>14</v>
      </c>
      <c r="H10" s="4">
        <v>1</v>
      </c>
      <c r="I10" s="4">
        <v>34</v>
      </c>
      <c r="J10" s="4">
        <v>295</v>
      </c>
      <c r="K10" s="4" t="s">
        <v>5</v>
      </c>
      <c r="L10" s="4">
        <v>343</v>
      </c>
      <c r="M10" s="4">
        <v>71</v>
      </c>
    </row>
    <row r="11" spans="1:13" x14ac:dyDescent="0.2">
      <c r="A11" s="4" t="s">
        <v>302</v>
      </c>
      <c r="B11" s="5" t="s">
        <v>36</v>
      </c>
      <c r="C11" s="5" t="s">
        <v>227</v>
      </c>
      <c r="D11" s="4">
        <v>7</v>
      </c>
      <c r="E11" s="4">
        <v>52</v>
      </c>
      <c r="F11" s="4">
        <v>0</v>
      </c>
      <c r="G11" s="4">
        <v>31</v>
      </c>
      <c r="H11" s="4">
        <v>0</v>
      </c>
      <c r="I11" s="4">
        <v>21</v>
      </c>
      <c r="J11" s="4">
        <v>192</v>
      </c>
      <c r="K11" s="4" t="s">
        <v>5</v>
      </c>
      <c r="L11" s="4">
        <v>158</v>
      </c>
      <c r="M11" s="4">
        <v>62</v>
      </c>
    </row>
    <row r="12" spans="1:13" x14ac:dyDescent="0.2">
      <c r="A12" s="4" t="s">
        <v>303</v>
      </c>
      <c r="B12" s="5" t="s">
        <v>4</v>
      </c>
      <c r="C12" s="5" t="s">
        <v>230</v>
      </c>
      <c r="D12" s="4">
        <v>14</v>
      </c>
      <c r="E12" s="4">
        <v>79</v>
      </c>
      <c r="F12" s="4">
        <v>0</v>
      </c>
      <c r="G12" s="4">
        <v>29</v>
      </c>
      <c r="H12" s="4">
        <v>0</v>
      </c>
      <c r="I12" s="4">
        <v>50</v>
      </c>
      <c r="J12" s="4">
        <v>296</v>
      </c>
      <c r="K12" s="4" t="s">
        <v>5</v>
      </c>
      <c r="L12" s="4">
        <v>333</v>
      </c>
      <c r="M12" s="4">
        <v>58</v>
      </c>
    </row>
    <row r="13" spans="1:13" x14ac:dyDescent="0.2">
      <c r="A13" s="4" t="s">
        <v>304</v>
      </c>
      <c r="B13" s="5" t="s">
        <v>37</v>
      </c>
      <c r="C13" s="5" t="s">
        <v>233</v>
      </c>
      <c r="D13" s="4">
        <v>5</v>
      </c>
      <c r="E13" s="4">
        <v>38</v>
      </c>
      <c r="F13" s="4">
        <v>0</v>
      </c>
      <c r="G13" s="4">
        <v>24</v>
      </c>
      <c r="H13" s="4">
        <v>0</v>
      </c>
      <c r="I13" s="4">
        <v>14</v>
      </c>
      <c r="J13" s="4">
        <v>156</v>
      </c>
      <c r="K13" s="4" t="s">
        <v>5</v>
      </c>
      <c r="L13" s="4">
        <v>133</v>
      </c>
      <c r="M13" s="4">
        <v>48</v>
      </c>
    </row>
    <row r="14" spans="1:13" x14ac:dyDescent="0.2">
      <c r="A14" s="4" t="s">
        <v>305</v>
      </c>
      <c r="B14" s="5" t="s">
        <v>12</v>
      </c>
      <c r="C14" s="5" t="s">
        <v>227</v>
      </c>
      <c r="D14" s="4">
        <v>5</v>
      </c>
      <c r="E14" s="4">
        <v>43</v>
      </c>
      <c r="F14" s="4">
        <v>0</v>
      </c>
      <c r="G14" s="4">
        <v>22</v>
      </c>
      <c r="H14" s="4">
        <v>0</v>
      </c>
      <c r="I14" s="4">
        <v>21</v>
      </c>
      <c r="J14" s="4">
        <v>152</v>
      </c>
      <c r="K14" s="4" t="s">
        <v>5</v>
      </c>
      <c r="L14" s="4">
        <v>163</v>
      </c>
      <c r="M14" s="4">
        <v>44</v>
      </c>
    </row>
    <row r="15" spans="1:13" x14ac:dyDescent="0.2">
      <c r="A15" s="4" t="s">
        <v>307</v>
      </c>
      <c r="B15" s="17" t="s">
        <v>355</v>
      </c>
      <c r="C15" s="5" t="s">
        <v>227</v>
      </c>
      <c r="D15" s="4">
        <v>4</v>
      </c>
      <c r="E15" s="4">
        <v>28</v>
      </c>
      <c r="F15" s="4">
        <v>2</v>
      </c>
      <c r="G15" s="4">
        <v>11</v>
      </c>
      <c r="H15" s="4">
        <v>0</v>
      </c>
      <c r="I15" s="4">
        <v>15</v>
      </c>
      <c r="J15" s="4">
        <v>178</v>
      </c>
      <c r="K15" s="4" t="s">
        <v>5</v>
      </c>
      <c r="L15" s="4">
        <v>168</v>
      </c>
      <c r="M15" s="4">
        <v>28</v>
      </c>
    </row>
    <row r="16" spans="1:13" x14ac:dyDescent="0.2">
      <c r="A16" s="4" t="s">
        <v>308</v>
      </c>
      <c r="B16" s="5" t="s">
        <v>250</v>
      </c>
      <c r="C16" s="5" t="s">
        <v>228</v>
      </c>
      <c r="D16" s="4">
        <v>7</v>
      </c>
      <c r="E16" s="4">
        <v>39</v>
      </c>
      <c r="F16" s="4">
        <v>1</v>
      </c>
      <c r="G16" s="4">
        <v>10</v>
      </c>
      <c r="H16" s="4">
        <v>3</v>
      </c>
      <c r="I16" s="4">
        <v>25</v>
      </c>
      <c r="J16" s="4">
        <v>179</v>
      </c>
      <c r="K16" s="4" t="s">
        <v>5</v>
      </c>
      <c r="L16" s="4">
        <v>258</v>
      </c>
      <c r="M16" s="4">
        <v>26</v>
      </c>
    </row>
    <row r="17" spans="1:13" x14ac:dyDescent="0.2">
      <c r="A17" s="4" t="s">
        <v>309</v>
      </c>
      <c r="B17" s="5" t="s">
        <v>199</v>
      </c>
      <c r="C17" s="5" t="s">
        <v>230</v>
      </c>
      <c r="D17" s="4">
        <v>4</v>
      </c>
      <c r="E17" s="4">
        <v>18</v>
      </c>
      <c r="F17" s="4">
        <v>0</v>
      </c>
      <c r="G17" s="4">
        <v>5</v>
      </c>
      <c r="H17" s="4">
        <v>0</v>
      </c>
      <c r="I17" s="4">
        <v>13</v>
      </c>
      <c r="J17" s="4">
        <v>80</v>
      </c>
      <c r="K17" s="4" t="s">
        <v>5</v>
      </c>
      <c r="L17" s="4">
        <v>113</v>
      </c>
      <c r="M17" s="4">
        <v>10</v>
      </c>
    </row>
    <row r="18" spans="1:13" x14ac:dyDescent="0.2">
      <c r="A18" s="4" t="s">
        <v>310</v>
      </c>
      <c r="B18" s="5" t="s">
        <v>174</v>
      </c>
      <c r="C18" s="5" t="s">
        <v>234</v>
      </c>
      <c r="D18" s="4">
        <v>4</v>
      </c>
      <c r="E18" s="4">
        <v>20</v>
      </c>
      <c r="F18" s="4">
        <v>0</v>
      </c>
      <c r="G18" s="4">
        <v>5</v>
      </c>
      <c r="H18" s="4">
        <v>0</v>
      </c>
      <c r="I18" s="4">
        <v>15</v>
      </c>
      <c r="J18" s="4">
        <v>81</v>
      </c>
      <c r="K18" s="4" t="s">
        <v>5</v>
      </c>
      <c r="L18" s="4">
        <v>117</v>
      </c>
      <c r="M18" s="4">
        <v>10</v>
      </c>
    </row>
    <row r="19" spans="1:13" x14ac:dyDescent="0.2">
      <c r="A19" s="4" t="s">
        <v>311</v>
      </c>
      <c r="B19" s="5" t="s">
        <v>18</v>
      </c>
      <c r="C19" s="5" t="s">
        <v>235</v>
      </c>
      <c r="D19" s="4">
        <v>2</v>
      </c>
      <c r="E19" s="4">
        <v>10</v>
      </c>
      <c r="F19" s="4">
        <v>0</v>
      </c>
      <c r="G19" s="4">
        <v>4</v>
      </c>
      <c r="H19" s="4">
        <v>0</v>
      </c>
      <c r="I19" s="4">
        <v>6</v>
      </c>
      <c r="J19" s="4">
        <v>30</v>
      </c>
      <c r="K19" s="4" t="s">
        <v>5</v>
      </c>
      <c r="L19" s="4">
        <v>49</v>
      </c>
      <c r="M19" s="4">
        <v>8</v>
      </c>
    </row>
    <row r="20" spans="1:13" x14ac:dyDescent="0.2">
      <c r="A20" s="4" t="s">
        <v>313</v>
      </c>
      <c r="B20" s="5" t="s">
        <v>136</v>
      </c>
      <c r="C20" s="5" t="s">
        <v>239</v>
      </c>
      <c r="D20" s="4">
        <v>7</v>
      </c>
      <c r="E20" s="4">
        <v>26</v>
      </c>
      <c r="F20" s="4">
        <v>0</v>
      </c>
      <c r="G20" s="4">
        <v>3</v>
      </c>
      <c r="H20" s="4">
        <v>1</v>
      </c>
      <c r="I20" s="4">
        <v>22</v>
      </c>
      <c r="J20" s="4">
        <v>90</v>
      </c>
      <c r="K20" s="4" t="s">
        <v>5</v>
      </c>
      <c r="L20" s="4">
        <v>166</v>
      </c>
      <c r="M20" s="4">
        <v>7</v>
      </c>
    </row>
    <row r="21" spans="1:13" x14ac:dyDescent="0.2">
      <c r="A21" s="4" t="s">
        <v>312</v>
      </c>
      <c r="B21" s="5" t="s">
        <v>21</v>
      </c>
      <c r="C21" s="5" t="s">
        <v>238</v>
      </c>
      <c r="D21" s="4">
        <v>2</v>
      </c>
      <c r="E21" s="4">
        <v>10</v>
      </c>
      <c r="F21" s="4">
        <v>0</v>
      </c>
      <c r="G21" s="4">
        <v>3</v>
      </c>
      <c r="H21" s="4">
        <v>0</v>
      </c>
      <c r="I21" s="4">
        <v>7</v>
      </c>
      <c r="J21" s="4">
        <v>19</v>
      </c>
      <c r="K21" s="4" t="s">
        <v>5</v>
      </c>
      <c r="L21" s="4">
        <v>46</v>
      </c>
      <c r="M21" s="4">
        <v>6</v>
      </c>
    </row>
    <row r="22" spans="1:13" x14ac:dyDescent="0.2">
      <c r="A22" s="4" t="s">
        <v>314</v>
      </c>
      <c r="B22" s="5" t="s">
        <v>133</v>
      </c>
      <c r="C22" s="5" t="s">
        <v>237</v>
      </c>
      <c r="D22" s="4">
        <v>1</v>
      </c>
      <c r="E22" s="4">
        <v>5</v>
      </c>
      <c r="F22" s="4">
        <v>0</v>
      </c>
      <c r="G22" s="4">
        <v>2</v>
      </c>
      <c r="H22" s="4">
        <v>0</v>
      </c>
      <c r="I22" s="4">
        <v>3</v>
      </c>
      <c r="J22" s="4">
        <v>22</v>
      </c>
      <c r="K22" s="4" t="s">
        <v>5</v>
      </c>
      <c r="L22" s="4">
        <v>28</v>
      </c>
      <c r="M22" s="4">
        <v>4</v>
      </c>
    </row>
    <row r="23" spans="1:13" x14ac:dyDescent="0.2">
      <c r="A23" s="4" t="s">
        <v>315</v>
      </c>
      <c r="B23" s="17" t="s">
        <v>394</v>
      </c>
      <c r="C23" s="5" t="s">
        <v>403</v>
      </c>
      <c r="D23" s="4">
        <v>1</v>
      </c>
      <c r="E23" s="4">
        <v>5</v>
      </c>
      <c r="F23" s="4">
        <v>1</v>
      </c>
      <c r="G23" s="4">
        <v>0</v>
      </c>
      <c r="H23" s="4">
        <v>0</v>
      </c>
      <c r="I23" s="4">
        <v>4</v>
      </c>
      <c r="J23" s="4">
        <v>18</v>
      </c>
      <c r="K23" s="4" t="s">
        <v>5</v>
      </c>
      <c r="L23" s="4">
        <v>37</v>
      </c>
      <c r="M23" s="4">
        <v>3</v>
      </c>
    </row>
    <row r="24" spans="1:13" x14ac:dyDescent="0.2">
      <c r="A24" s="4" t="s">
        <v>316</v>
      </c>
      <c r="B24" s="5" t="s">
        <v>58</v>
      </c>
      <c r="C24" s="5" t="s">
        <v>227</v>
      </c>
      <c r="D24" s="4">
        <v>1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6</v>
      </c>
      <c r="K24" s="4" t="s">
        <v>5</v>
      </c>
      <c r="L24" s="4">
        <v>3</v>
      </c>
      <c r="M24" s="4">
        <v>2</v>
      </c>
    </row>
    <row r="25" spans="1:13" x14ac:dyDescent="0.2">
      <c r="A25" s="4" t="s">
        <v>317</v>
      </c>
      <c r="B25" s="5" t="s">
        <v>241</v>
      </c>
      <c r="C25" s="5" t="s">
        <v>15</v>
      </c>
      <c r="D25" s="4">
        <v>2</v>
      </c>
      <c r="E25" s="4">
        <v>7</v>
      </c>
      <c r="F25" s="4">
        <v>0</v>
      </c>
      <c r="G25" s="4">
        <v>1</v>
      </c>
      <c r="H25" s="4">
        <v>0</v>
      </c>
      <c r="I25" s="4">
        <v>6</v>
      </c>
      <c r="J25" s="4">
        <v>19</v>
      </c>
      <c r="K25" s="4" t="s">
        <v>5</v>
      </c>
      <c r="L25" s="4">
        <v>36</v>
      </c>
      <c r="M25" s="4">
        <v>2</v>
      </c>
    </row>
    <row r="26" spans="1:13" x14ac:dyDescent="0.2">
      <c r="A26" s="4" t="s">
        <v>318</v>
      </c>
      <c r="B26" s="5" t="s">
        <v>180</v>
      </c>
      <c r="C26" s="5" t="s">
        <v>240</v>
      </c>
      <c r="D26" s="4">
        <v>3</v>
      </c>
      <c r="E26" s="4">
        <v>10</v>
      </c>
      <c r="F26" s="4">
        <v>0</v>
      </c>
      <c r="G26" s="4">
        <v>1</v>
      </c>
      <c r="H26" s="4">
        <v>0</v>
      </c>
      <c r="I26" s="4">
        <v>9</v>
      </c>
      <c r="J26" s="4">
        <v>33</v>
      </c>
      <c r="K26" s="4" t="s">
        <v>5</v>
      </c>
      <c r="L26" s="4">
        <v>74</v>
      </c>
      <c r="M26" s="4">
        <v>2</v>
      </c>
    </row>
    <row r="27" spans="1:13" x14ac:dyDescent="0.2">
      <c r="A27" s="4" t="s">
        <v>319</v>
      </c>
      <c r="B27" s="5" t="s">
        <v>225</v>
      </c>
      <c r="C27" s="5" t="s">
        <v>230</v>
      </c>
      <c r="D27" s="4">
        <v>1</v>
      </c>
      <c r="E27" s="4">
        <v>2</v>
      </c>
      <c r="F27" s="4">
        <v>0</v>
      </c>
      <c r="G27" s="4">
        <v>0</v>
      </c>
      <c r="H27" s="4">
        <v>0</v>
      </c>
      <c r="I27" s="4">
        <v>2</v>
      </c>
      <c r="J27" s="4">
        <v>8</v>
      </c>
      <c r="K27" s="4" t="s">
        <v>5</v>
      </c>
      <c r="L27" s="4">
        <v>12</v>
      </c>
      <c r="M27" s="4">
        <v>0</v>
      </c>
    </row>
    <row r="28" spans="1:13" x14ac:dyDescent="0.2">
      <c r="A28" s="4" t="s">
        <v>320</v>
      </c>
      <c r="B28" s="5" t="s">
        <v>22</v>
      </c>
      <c r="C28" s="5" t="s">
        <v>234</v>
      </c>
      <c r="D28" s="4">
        <v>1</v>
      </c>
      <c r="E28" s="4">
        <v>3</v>
      </c>
      <c r="F28" s="4">
        <v>0</v>
      </c>
      <c r="G28" s="4">
        <v>0</v>
      </c>
      <c r="H28" s="4">
        <v>0</v>
      </c>
      <c r="I28" s="4">
        <v>3</v>
      </c>
      <c r="J28" s="4">
        <v>11</v>
      </c>
      <c r="K28" s="4" t="s">
        <v>5</v>
      </c>
      <c r="L28" s="4">
        <v>18</v>
      </c>
      <c r="M28" s="4">
        <v>0</v>
      </c>
    </row>
    <row r="29" spans="1:13" x14ac:dyDescent="0.2">
      <c r="A29" s="4" t="s">
        <v>321</v>
      </c>
      <c r="B29" s="5" t="s">
        <v>102</v>
      </c>
      <c r="C29" s="5" t="s">
        <v>227</v>
      </c>
      <c r="D29" s="4">
        <v>1</v>
      </c>
      <c r="E29" s="4">
        <v>2</v>
      </c>
      <c r="F29" s="4">
        <v>0</v>
      </c>
      <c r="G29" s="4">
        <v>0</v>
      </c>
      <c r="H29" s="4">
        <v>0</v>
      </c>
      <c r="I29" s="4">
        <v>2</v>
      </c>
      <c r="J29" s="4">
        <v>3</v>
      </c>
      <c r="K29" s="4" t="s">
        <v>5</v>
      </c>
      <c r="L29" s="4">
        <v>12</v>
      </c>
      <c r="M29" s="4">
        <v>0</v>
      </c>
    </row>
    <row r="30" spans="1:13" x14ac:dyDescent="0.2">
      <c r="A30" s="4" t="s">
        <v>322</v>
      </c>
      <c r="B30" s="5" t="s">
        <v>92</v>
      </c>
      <c r="C30" s="5" t="s">
        <v>230</v>
      </c>
      <c r="D30" s="4">
        <v>1</v>
      </c>
      <c r="E30" s="4">
        <v>2</v>
      </c>
      <c r="F30" s="4">
        <v>0</v>
      </c>
      <c r="G30" s="4">
        <v>0</v>
      </c>
      <c r="H30" s="4">
        <v>0</v>
      </c>
      <c r="I30" s="4">
        <v>2</v>
      </c>
      <c r="J30" s="4">
        <v>6</v>
      </c>
      <c r="K30" s="4" t="s">
        <v>5</v>
      </c>
      <c r="L30" s="4">
        <v>17</v>
      </c>
      <c r="M30" s="4">
        <v>0</v>
      </c>
    </row>
    <row r="31" spans="1:13" x14ac:dyDescent="0.2">
      <c r="A31" s="4" t="s">
        <v>323</v>
      </c>
      <c r="B31" t="s">
        <v>69</v>
      </c>
      <c r="C31" s="5" t="s">
        <v>227</v>
      </c>
      <c r="D31" s="4">
        <v>1</v>
      </c>
      <c r="E31" s="4">
        <v>3</v>
      </c>
      <c r="F31" s="4">
        <v>0</v>
      </c>
      <c r="G31" s="4">
        <v>0</v>
      </c>
      <c r="H31" s="4">
        <v>0</v>
      </c>
      <c r="I31" s="4">
        <v>3</v>
      </c>
      <c r="J31" s="4">
        <v>3</v>
      </c>
      <c r="K31" s="4" t="s">
        <v>5</v>
      </c>
      <c r="L31" s="4">
        <v>15</v>
      </c>
      <c r="M31" s="4">
        <v>0</v>
      </c>
    </row>
    <row r="32" spans="1:13" x14ac:dyDescent="0.2">
      <c r="A32" s="4" t="s">
        <v>364</v>
      </c>
      <c r="B32" s="17" t="s">
        <v>242</v>
      </c>
      <c r="C32" s="5" t="s">
        <v>209</v>
      </c>
      <c r="D32" s="4">
        <v>1</v>
      </c>
      <c r="E32" s="4">
        <v>3</v>
      </c>
      <c r="F32" s="4">
        <v>0</v>
      </c>
      <c r="G32" s="4">
        <v>0</v>
      </c>
      <c r="H32" s="4">
        <v>0</v>
      </c>
      <c r="I32" s="4">
        <v>3</v>
      </c>
      <c r="J32" s="4">
        <v>12</v>
      </c>
      <c r="K32" s="4" t="s">
        <v>5</v>
      </c>
      <c r="L32" s="4">
        <v>28</v>
      </c>
      <c r="M32" s="4">
        <v>0</v>
      </c>
    </row>
    <row r="33" spans="1:13" x14ac:dyDescent="0.2">
      <c r="A33" s="4" t="s">
        <v>402</v>
      </c>
      <c r="B33" t="s">
        <v>124</v>
      </c>
      <c r="C33" s="5" t="s">
        <v>233</v>
      </c>
      <c r="D33" s="4">
        <v>3</v>
      </c>
      <c r="E33" s="4">
        <v>9</v>
      </c>
      <c r="F33" s="4">
        <v>0</v>
      </c>
      <c r="G33" s="4">
        <v>0</v>
      </c>
      <c r="H33" s="4">
        <v>0</v>
      </c>
      <c r="I33" s="4">
        <v>9</v>
      </c>
      <c r="J33" s="4">
        <v>25</v>
      </c>
      <c r="K33" s="4" t="s">
        <v>5</v>
      </c>
      <c r="L33" s="4">
        <v>59</v>
      </c>
      <c r="M33" s="4">
        <v>0</v>
      </c>
    </row>
    <row r="34" spans="1:13" x14ac:dyDescent="0.2">
      <c r="A34" s="4"/>
      <c r="B34"/>
      <c r="D34" s="4">
        <v>222</v>
      </c>
      <c r="E34" s="4">
        <v>1454</v>
      </c>
      <c r="F34" s="4">
        <v>40</v>
      </c>
      <c r="G34" s="4">
        <v>687</v>
      </c>
      <c r="H34" s="4">
        <v>8</v>
      </c>
      <c r="I34" s="4">
        <v>719</v>
      </c>
      <c r="J34" s="4">
        <v>6986</v>
      </c>
      <c r="L34" s="4">
        <v>6986</v>
      </c>
      <c r="M34" s="4">
        <v>1502</v>
      </c>
    </row>
  </sheetData>
  <sortState xmlns:xlrd2="http://schemas.microsoft.com/office/spreadsheetml/2017/richdata2" ref="A2:N33">
    <sortCondition descending="1" ref="M2:M33"/>
    <sortCondition descending="1" ref="N2:N33"/>
  </sortState>
  <phoneticPr fontId="4" type="noConversion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&amp;LSalibandyliitto&amp;CMiesten Salibandyliigan / F-liigan pudotuspeliotteluiden maratontaulukko 1992-2022&amp;R6.5.2022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9.28515625" style="5" customWidth="1"/>
    <col min="3" max="3" width="3.5703125" style="4" customWidth="1"/>
    <col min="4" max="4" width="9.2851562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9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9"/>
      <c r="B2" s="3"/>
      <c r="C2" s="2"/>
      <c r="D2" s="3"/>
      <c r="E2" s="2"/>
      <c r="F2" s="2"/>
      <c r="G2" s="2"/>
      <c r="H2" s="2"/>
      <c r="I2" s="2"/>
    </row>
    <row r="3" spans="1:20" x14ac:dyDescent="0.2">
      <c r="A3" s="19" t="s">
        <v>49</v>
      </c>
      <c r="B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20">
        <v>42070</v>
      </c>
      <c r="B4" t="s">
        <v>19</v>
      </c>
      <c r="C4" s="4" t="s">
        <v>5</v>
      </c>
      <c r="D4" t="s">
        <v>136</v>
      </c>
      <c r="E4" s="4">
        <v>6</v>
      </c>
      <c r="F4" s="4" t="s">
        <v>5</v>
      </c>
      <c r="G4" s="15">
        <v>4</v>
      </c>
      <c r="H4" s="15"/>
      <c r="I4" s="4">
        <v>532</v>
      </c>
      <c r="J4" s="17" t="s">
        <v>245</v>
      </c>
      <c r="K4" s="17" t="s">
        <v>251</v>
      </c>
      <c r="M4" t="s">
        <v>163</v>
      </c>
      <c r="N4" s="4">
        <v>11</v>
      </c>
      <c r="O4" s="4">
        <v>9</v>
      </c>
      <c r="P4" s="4">
        <v>0</v>
      </c>
      <c r="Q4" s="4">
        <v>2</v>
      </c>
      <c r="R4" s="4">
        <f>E9+G10+E11+E30+G31+E32+G33+G41+E42+G43+E44</f>
        <v>58</v>
      </c>
      <c r="S4" s="4">
        <f>G9+E10+G11+G30+E31+G32+E33+E41+G42+E43+G44</f>
        <v>41</v>
      </c>
      <c r="T4" s="4">
        <f t="shared" ref="T4:T11" si="0">O4*2</f>
        <v>18</v>
      </c>
    </row>
    <row r="5" spans="1:20" x14ac:dyDescent="0.2">
      <c r="A5" s="20">
        <v>42071</v>
      </c>
      <c r="B5" t="s">
        <v>136</v>
      </c>
      <c r="C5" s="4" t="s">
        <v>5</v>
      </c>
      <c r="D5" t="s">
        <v>19</v>
      </c>
      <c r="E5" s="4">
        <v>3</v>
      </c>
      <c r="F5" s="4" t="s">
        <v>5</v>
      </c>
      <c r="G5" s="4">
        <v>4</v>
      </c>
      <c r="I5" s="4">
        <v>818</v>
      </c>
      <c r="J5" s="17" t="s">
        <v>245</v>
      </c>
      <c r="K5" s="17" t="s">
        <v>251</v>
      </c>
      <c r="M5" t="s">
        <v>19</v>
      </c>
      <c r="N5" s="4">
        <v>10</v>
      </c>
      <c r="O5" s="4">
        <v>7</v>
      </c>
      <c r="P5" s="4">
        <v>0</v>
      </c>
      <c r="Q5" s="4">
        <v>3</v>
      </c>
      <c r="R5" s="4">
        <f>E4+G5+E6+E25+G26+E27+E41+G42+E43+G44</f>
        <v>43</v>
      </c>
      <c r="S5" s="4">
        <f>G4+E5+G6+G25+E26+G27+G41+E42+G43+E44</f>
        <v>31</v>
      </c>
      <c r="T5" s="4">
        <f t="shared" si="0"/>
        <v>14</v>
      </c>
    </row>
    <row r="6" spans="1:20" x14ac:dyDescent="0.2">
      <c r="A6" s="20">
        <v>42074</v>
      </c>
      <c r="B6" t="s">
        <v>19</v>
      </c>
      <c r="C6" s="4" t="s">
        <v>5</v>
      </c>
      <c r="D6" t="s">
        <v>136</v>
      </c>
      <c r="E6" s="4">
        <v>3</v>
      </c>
      <c r="F6" s="4" t="s">
        <v>5</v>
      </c>
      <c r="G6" s="15">
        <v>2</v>
      </c>
      <c r="H6" s="15"/>
      <c r="I6" s="4">
        <v>609</v>
      </c>
      <c r="J6" s="17" t="s">
        <v>244</v>
      </c>
      <c r="K6" s="17" t="s">
        <v>329</v>
      </c>
      <c r="M6" s="17" t="s">
        <v>6</v>
      </c>
      <c r="N6" s="4">
        <v>8</v>
      </c>
      <c r="O6" s="4">
        <v>5</v>
      </c>
      <c r="P6" s="4">
        <v>0</v>
      </c>
      <c r="Q6" s="4">
        <v>3</v>
      </c>
      <c r="R6" s="4">
        <f>E19+G20+E21+G30+E31+G32+E33+E37</f>
        <v>47</v>
      </c>
      <c r="S6" s="4">
        <f>G19+E20+G21+E30+G31+E32+G33+G37</f>
        <v>37</v>
      </c>
      <c r="T6" s="4">
        <f t="shared" si="0"/>
        <v>10</v>
      </c>
    </row>
    <row r="7" spans="1:20" x14ac:dyDescent="0.2">
      <c r="B7" s="1" t="s">
        <v>52</v>
      </c>
      <c r="D7"/>
      <c r="J7" s="17"/>
      <c r="K7" s="17"/>
      <c r="M7" t="s">
        <v>87</v>
      </c>
      <c r="N7" s="4">
        <v>7</v>
      </c>
      <c r="O7" s="4">
        <v>3</v>
      </c>
      <c r="P7" s="4">
        <v>0</v>
      </c>
      <c r="Q7" s="4">
        <v>4</v>
      </c>
      <c r="R7" s="4">
        <f>G14+E15+G16+G25+E26+G27+G37</f>
        <v>26</v>
      </c>
      <c r="S7" s="4">
        <f>E14+G15+E16+E25+G26+E27+E37</f>
        <v>32</v>
      </c>
      <c r="T7" s="4">
        <f t="shared" si="0"/>
        <v>6</v>
      </c>
    </row>
    <row r="8" spans="1:20" x14ac:dyDescent="0.2">
      <c r="M8" t="s">
        <v>136</v>
      </c>
      <c r="N8" s="4">
        <v>3</v>
      </c>
      <c r="O8" s="4">
        <v>0</v>
      </c>
      <c r="P8" s="4">
        <v>0</v>
      </c>
      <c r="Q8" s="4">
        <v>3</v>
      </c>
      <c r="R8" s="4">
        <f>G4+E5+G6</f>
        <v>9</v>
      </c>
      <c r="S8" s="4">
        <f>E4+G5+E6</f>
        <v>13</v>
      </c>
      <c r="T8" s="4">
        <f t="shared" si="0"/>
        <v>0</v>
      </c>
    </row>
    <row r="9" spans="1:20" x14ac:dyDescent="0.2">
      <c r="A9" s="20">
        <v>42069</v>
      </c>
      <c r="B9" s="5" t="s">
        <v>163</v>
      </c>
      <c r="C9" s="4" t="s">
        <v>5</v>
      </c>
      <c r="D9" s="5" t="s">
        <v>199</v>
      </c>
      <c r="E9" s="15">
        <v>7</v>
      </c>
      <c r="F9" s="4" t="s">
        <v>5</v>
      </c>
      <c r="G9" s="15">
        <v>3</v>
      </c>
      <c r="H9" s="15"/>
      <c r="I9" s="15">
        <v>934</v>
      </c>
      <c r="J9" s="17" t="s">
        <v>203</v>
      </c>
      <c r="K9" s="17" t="s">
        <v>204</v>
      </c>
      <c r="M9" t="s">
        <v>121</v>
      </c>
      <c r="N9" s="4">
        <v>3</v>
      </c>
      <c r="O9" s="4">
        <v>0</v>
      </c>
      <c r="P9" s="4">
        <v>0</v>
      </c>
      <c r="Q9" s="4">
        <v>3</v>
      </c>
      <c r="R9" s="4">
        <f>E14+G15+E16</f>
        <v>9</v>
      </c>
      <c r="S9" s="4">
        <f>G14+E15+G16</f>
        <v>14</v>
      </c>
      <c r="T9" s="4">
        <f t="shared" si="0"/>
        <v>0</v>
      </c>
    </row>
    <row r="10" spans="1:20" x14ac:dyDescent="0.2">
      <c r="A10" s="20">
        <v>42071</v>
      </c>
      <c r="B10" s="5" t="s">
        <v>199</v>
      </c>
      <c r="C10" s="4" t="s">
        <v>5</v>
      </c>
      <c r="D10" s="5" t="s">
        <v>163</v>
      </c>
      <c r="E10" s="15">
        <v>3</v>
      </c>
      <c r="F10" s="4" t="s">
        <v>5</v>
      </c>
      <c r="G10" s="15">
        <v>4</v>
      </c>
      <c r="H10" s="15"/>
      <c r="I10" s="15">
        <v>656</v>
      </c>
      <c r="J10" s="17" t="s">
        <v>210</v>
      </c>
      <c r="K10" s="17" t="s">
        <v>211</v>
      </c>
      <c r="M10" t="s">
        <v>11</v>
      </c>
      <c r="N10" s="4">
        <v>3</v>
      </c>
      <c r="O10" s="4">
        <v>0</v>
      </c>
      <c r="P10" s="4">
        <v>0</v>
      </c>
      <c r="Q10" s="4">
        <v>3</v>
      </c>
      <c r="R10" s="4">
        <f>G19+E20+G21</f>
        <v>12</v>
      </c>
      <c r="S10" s="4">
        <f>E19+G20+E21</f>
        <v>24</v>
      </c>
      <c r="T10" s="4">
        <f t="shared" si="0"/>
        <v>0</v>
      </c>
    </row>
    <row r="11" spans="1:20" x14ac:dyDescent="0.2">
      <c r="A11" s="20">
        <v>42073</v>
      </c>
      <c r="B11" s="5" t="s">
        <v>163</v>
      </c>
      <c r="C11" s="4" t="s">
        <v>5</v>
      </c>
      <c r="D11" s="5" t="s">
        <v>199</v>
      </c>
      <c r="E11" s="15">
        <v>12</v>
      </c>
      <c r="F11" s="4" t="s">
        <v>5</v>
      </c>
      <c r="G11" s="15">
        <v>5</v>
      </c>
      <c r="H11" s="15"/>
      <c r="I11" s="15">
        <v>985</v>
      </c>
      <c r="J11" s="17" t="s">
        <v>203</v>
      </c>
      <c r="K11" s="17" t="s">
        <v>204</v>
      </c>
      <c r="M11" t="s">
        <v>199</v>
      </c>
      <c r="N11" s="4">
        <v>3</v>
      </c>
      <c r="O11" s="4">
        <v>0</v>
      </c>
      <c r="P11" s="4">
        <v>0</v>
      </c>
      <c r="Q11" s="4">
        <v>3</v>
      </c>
      <c r="R11" s="4">
        <f>G9+E10+G11</f>
        <v>11</v>
      </c>
      <c r="S11" s="4">
        <f>E9+G10+E11</f>
        <v>23</v>
      </c>
      <c r="T11" s="4">
        <f t="shared" si="0"/>
        <v>0</v>
      </c>
    </row>
    <row r="12" spans="1:20" x14ac:dyDescent="0.2">
      <c r="B12" s="1" t="s">
        <v>188</v>
      </c>
      <c r="D12" s="4"/>
      <c r="J12" s="4"/>
      <c r="N12" s="4">
        <f t="shared" ref="N12:T12" si="1">SUM(N4:N11)</f>
        <v>48</v>
      </c>
      <c r="O12" s="4">
        <f t="shared" si="1"/>
        <v>24</v>
      </c>
      <c r="P12" s="4">
        <f t="shared" si="1"/>
        <v>0</v>
      </c>
      <c r="Q12" s="4">
        <f t="shared" si="1"/>
        <v>24</v>
      </c>
      <c r="R12" s="4">
        <f t="shared" si="1"/>
        <v>215</v>
      </c>
      <c r="S12" s="4">
        <f t="shared" si="1"/>
        <v>215</v>
      </c>
      <c r="T12" s="4">
        <f t="shared" si="1"/>
        <v>48</v>
      </c>
    </row>
    <row r="14" spans="1:20" x14ac:dyDescent="0.2">
      <c r="A14" s="20">
        <v>42069</v>
      </c>
      <c r="B14" t="s">
        <v>121</v>
      </c>
      <c r="C14" s="4" t="s">
        <v>5</v>
      </c>
      <c r="D14" s="5" t="s">
        <v>87</v>
      </c>
      <c r="E14" s="15">
        <v>3</v>
      </c>
      <c r="F14" s="4" t="s">
        <v>5</v>
      </c>
      <c r="G14" s="15">
        <v>5</v>
      </c>
      <c r="H14" s="15"/>
      <c r="I14" s="15">
        <v>802</v>
      </c>
      <c r="J14" s="17" t="s">
        <v>328</v>
      </c>
      <c r="K14" s="17" t="s">
        <v>200</v>
      </c>
      <c r="M14" s="1" t="s">
        <v>252</v>
      </c>
    </row>
    <row r="15" spans="1:20" x14ac:dyDescent="0.2">
      <c r="A15" s="20">
        <v>42071</v>
      </c>
      <c r="B15" s="5" t="s">
        <v>87</v>
      </c>
      <c r="C15" s="4" t="s">
        <v>5</v>
      </c>
      <c r="D15" t="s">
        <v>121</v>
      </c>
      <c r="E15" s="15">
        <v>5</v>
      </c>
      <c r="F15" s="4" t="s">
        <v>5</v>
      </c>
      <c r="G15" s="15">
        <v>3</v>
      </c>
      <c r="H15" s="15"/>
      <c r="I15" s="15">
        <v>711</v>
      </c>
      <c r="J15" s="17" t="s">
        <v>328</v>
      </c>
      <c r="K15" s="17" t="s">
        <v>200</v>
      </c>
      <c r="M15" t="s">
        <v>253</v>
      </c>
      <c r="N15" s="15" t="s">
        <v>327</v>
      </c>
      <c r="O15" t="s">
        <v>19</v>
      </c>
      <c r="P15" t="s">
        <v>136</v>
      </c>
      <c r="Q15" s="4">
        <v>3</v>
      </c>
      <c r="R15" s="4">
        <v>0</v>
      </c>
    </row>
    <row r="16" spans="1:20" x14ac:dyDescent="0.2">
      <c r="A16" s="20">
        <v>42074</v>
      </c>
      <c r="B16" t="s">
        <v>121</v>
      </c>
      <c r="C16" s="4" t="s">
        <v>5</v>
      </c>
      <c r="D16" s="5" t="s">
        <v>87</v>
      </c>
      <c r="E16" s="15">
        <v>3</v>
      </c>
      <c r="F16" s="4" t="s">
        <v>5</v>
      </c>
      <c r="G16" s="15">
        <v>4</v>
      </c>
      <c r="H16" s="15"/>
      <c r="I16" s="15">
        <v>1002</v>
      </c>
      <c r="J16" s="17" t="s">
        <v>328</v>
      </c>
      <c r="K16" s="17" t="s">
        <v>200</v>
      </c>
      <c r="M16" t="s">
        <v>253</v>
      </c>
      <c r="N16" s="15" t="s">
        <v>327</v>
      </c>
      <c r="O16" s="5" t="s">
        <v>163</v>
      </c>
      <c r="P16" s="5" t="s">
        <v>199</v>
      </c>
      <c r="Q16" s="4">
        <v>3</v>
      </c>
      <c r="R16" s="4">
        <v>0</v>
      </c>
    </row>
    <row r="17" spans="1:18" x14ac:dyDescent="0.2">
      <c r="B17" s="1" t="s">
        <v>175</v>
      </c>
      <c r="D17"/>
      <c r="E17" s="15"/>
      <c r="G17" s="15"/>
      <c r="H17" s="15"/>
      <c r="I17" s="15"/>
      <c r="J17" s="17"/>
      <c r="K17" s="17"/>
      <c r="M17" t="s">
        <v>253</v>
      </c>
      <c r="N17" s="15" t="s">
        <v>327</v>
      </c>
      <c r="O17" t="s">
        <v>87</v>
      </c>
      <c r="P17" t="s">
        <v>121</v>
      </c>
      <c r="Q17" s="4">
        <v>3</v>
      </c>
      <c r="R17" s="4">
        <v>0</v>
      </c>
    </row>
    <row r="18" spans="1:18" x14ac:dyDescent="0.2">
      <c r="B18"/>
      <c r="E18" s="15"/>
      <c r="G18" s="15"/>
      <c r="H18" s="15"/>
      <c r="I18" s="15"/>
      <c r="J18" s="17"/>
      <c r="K18" s="17"/>
      <c r="M18" t="s">
        <v>253</v>
      </c>
      <c r="N18" s="15" t="s">
        <v>327</v>
      </c>
      <c r="O18" t="s">
        <v>6</v>
      </c>
      <c r="P18" t="s">
        <v>11</v>
      </c>
      <c r="Q18" s="4">
        <v>3</v>
      </c>
      <c r="R18" s="4">
        <v>0</v>
      </c>
    </row>
    <row r="19" spans="1:18" x14ac:dyDescent="0.2">
      <c r="A19" s="20">
        <v>42069</v>
      </c>
      <c r="B19" s="5" t="s">
        <v>6</v>
      </c>
      <c r="C19" s="4" t="s">
        <v>5</v>
      </c>
      <c r="D19" t="s">
        <v>11</v>
      </c>
      <c r="E19" s="15">
        <v>10</v>
      </c>
      <c r="F19" s="4" t="s">
        <v>5</v>
      </c>
      <c r="G19" s="15">
        <v>3</v>
      </c>
      <c r="H19" s="15"/>
      <c r="I19" s="15">
        <v>774</v>
      </c>
      <c r="J19" t="s">
        <v>27</v>
      </c>
      <c r="K19" t="s">
        <v>155</v>
      </c>
      <c r="M19" t="s">
        <v>254</v>
      </c>
      <c r="N19" s="15" t="s">
        <v>327</v>
      </c>
      <c r="O19" t="s">
        <v>19</v>
      </c>
      <c r="P19" t="s">
        <v>87</v>
      </c>
      <c r="Q19" s="4">
        <v>3</v>
      </c>
      <c r="R19" s="4">
        <v>0</v>
      </c>
    </row>
    <row r="20" spans="1:18" x14ac:dyDescent="0.2">
      <c r="A20" s="20">
        <v>42071</v>
      </c>
      <c r="B20" t="s">
        <v>11</v>
      </c>
      <c r="C20" s="4" t="s">
        <v>5</v>
      </c>
      <c r="D20" s="5" t="s">
        <v>6</v>
      </c>
      <c r="E20" s="15">
        <v>3</v>
      </c>
      <c r="F20" s="4" t="s">
        <v>5</v>
      </c>
      <c r="G20" s="15">
        <v>6</v>
      </c>
      <c r="H20" s="15"/>
      <c r="I20" s="4">
        <v>908</v>
      </c>
      <c r="J20" t="s">
        <v>195</v>
      </c>
      <c r="K20" t="s">
        <v>158</v>
      </c>
      <c r="M20" t="s">
        <v>254</v>
      </c>
      <c r="N20" s="15" t="s">
        <v>327</v>
      </c>
      <c r="O20" s="5" t="s">
        <v>163</v>
      </c>
      <c r="P20" t="s">
        <v>6</v>
      </c>
      <c r="Q20" s="4">
        <v>3</v>
      </c>
      <c r="R20" s="4">
        <v>1</v>
      </c>
    </row>
    <row r="21" spans="1:18" x14ac:dyDescent="0.2">
      <c r="A21" s="20">
        <v>42074</v>
      </c>
      <c r="B21" s="5" t="s">
        <v>6</v>
      </c>
      <c r="C21" s="4" t="s">
        <v>5</v>
      </c>
      <c r="D21" t="s">
        <v>11</v>
      </c>
      <c r="E21" s="15">
        <v>8</v>
      </c>
      <c r="F21" s="4" t="s">
        <v>5</v>
      </c>
      <c r="G21" s="15">
        <v>6</v>
      </c>
      <c r="H21" s="15"/>
      <c r="I21" s="4">
        <v>484</v>
      </c>
      <c r="J21" t="s">
        <v>195</v>
      </c>
      <c r="K21" t="s">
        <v>158</v>
      </c>
      <c r="M21" t="s">
        <v>255</v>
      </c>
      <c r="N21" s="15" t="s">
        <v>327</v>
      </c>
      <c r="O21" s="5" t="s">
        <v>6</v>
      </c>
      <c r="P21" s="17" t="s">
        <v>87</v>
      </c>
      <c r="Q21" s="15">
        <v>1</v>
      </c>
      <c r="R21" s="4">
        <v>0</v>
      </c>
    </row>
    <row r="22" spans="1:18" x14ac:dyDescent="0.2">
      <c r="B22" s="1" t="s">
        <v>131</v>
      </c>
      <c r="E22" s="15"/>
      <c r="G22" s="15"/>
      <c r="H22" s="15"/>
      <c r="I22" s="15"/>
      <c r="M22" t="s">
        <v>256</v>
      </c>
      <c r="N22" s="15" t="s">
        <v>327</v>
      </c>
      <c r="O22" s="5" t="s">
        <v>163</v>
      </c>
      <c r="P22" t="s">
        <v>19</v>
      </c>
      <c r="Q22" s="4">
        <v>3</v>
      </c>
      <c r="R22" s="4">
        <v>1</v>
      </c>
    </row>
    <row r="23" spans="1:18" x14ac:dyDescent="0.2">
      <c r="M23" t="s">
        <v>258</v>
      </c>
      <c r="Q23" s="4">
        <f>SUM(Q15:Q22)</f>
        <v>22</v>
      </c>
      <c r="R23" s="4">
        <f>SUM(R15:R22)</f>
        <v>2</v>
      </c>
    </row>
    <row r="24" spans="1:18" x14ac:dyDescent="0.2">
      <c r="A24" s="19" t="s">
        <v>38</v>
      </c>
    </row>
    <row r="25" spans="1:18" x14ac:dyDescent="0.2">
      <c r="A25" s="20">
        <v>42082</v>
      </c>
      <c r="B25" t="s">
        <v>19</v>
      </c>
      <c r="C25" s="4" t="s">
        <v>5</v>
      </c>
      <c r="D25" s="5" t="s">
        <v>87</v>
      </c>
      <c r="E25" s="4">
        <v>7</v>
      </c>
      <c r="F25" s="4" t="s">
        <v>5</v>
      </c>
      <c r="G25" s="4">
        <v>3</v>
      </c>
      <c r="I25" s="4">
        <v>765</v>
      </c>
      <c r="J25" t="s">
        <v>27</v>
      </c>
      <c r="K25" t="s">
        <v>155</v>
      </c>
    </row>
    <row r="26" spans="1:18" x14ac:dyDescent="0.2">
      <c r="A26" s="20">
        <v>42084</v>
      </c>
      <c r="B26" s="5" t="s">
        <v>87</v>
      </c>
      <c r="C26" s="4" t="s">
        <v>5</v>
      </c>
      <c r="D26" t="s">
        <v>19</v>
      </c>
      <c r="E26" s="4">
        <v>3</v>
      </c>
      <c r="F26" s="4" t="s">
        <v>5</v>
      </c>
      <c r="G26" s="4">
        <v>7</v>
      </c>
      <c r="I26" s="4">
        <v>1033</v>
      </c>
      <c r="J26" t="s">
        <v>27</v>
      </c>
      <c r="K26" t="s">
        <v>155</v>
      </c>
    </row>
    <row r="27" spans="1:18" x14ac:dyDescent="0.2">
      <c r="A27" s="20">
        <v>42085</v>
      </c>
      <c r="B27" t="s">
        <v>19</v>
      </c>
      <c r="C27" s="4" t="s">
        <v>5</v>
      </c>
      <c r="D27" s="5" t="s">
        <v>87</v>
      </c>
      <c r="E27" s="4">
        <v>4</v>
      </c>
      <c r="F27" s="4" t="s">
        <v>5</v>
      </c>
      <c r="G27" s="4">
        <v>2</v>
      </c>
      <c r="I27" s="4">
        <v>825</v>
      </c>
      <c r="J27" s="17" t="s">
        <v>328</v>
      </c>
      <c r="K27" s="17" t="s">
        <v>200</v>
      </c>
    </row>
    <row r="28" spans="1:18" x14ac:dyDescent="0.2">
      <c r="B28" s="3" t="s">
        <v>330</v>
      </c>
    </row>
    <row r="29" spans="1:18" x14ac:dyDescent="0.2">
      <c r="B29"/>
    </row>
    <row r="30" spans="1:18" x14ac:dyDescent="0.2">
      <c r="A30" s="20">
        <v>42082</v>
      </c>
      <c r="B30" s="5" t="s">
        <v>163</v>
      </c>
      <c r="C30" s="4" t="s">
        <v>5</v>
      </c>
      <c r="D30" s="5" t="s">
        <v>6</v>
      </c>
      <c r="E30" s="4">
        <v>9</v>
      </c>
      <c r="F30" s="4" t="s">
        <v>5</v>
      </c>
      <c r="G30" s="4">
        <v>7</v>
      </c>
      <c r="I30" s="4">
        <v>1016</v>
      </c>
      <c r="J30" s="17" t="s">
        <v>203</v>
      </c>
      <c r="K30" s="17" t="s">
        <v>204</v>
      </c>
    </row>
    <row r="31" spans="1:18" x14ac:dyDescent="0.2">
      <c r="A31" s="20">
        <v>42083</v>
      </c>
      <c r="B31" s="5" t="s">
        <v>6</v>
      </c>
      <c r="C31" s="4" t="s">
        <v>5</v>
      </c>
      <c r="D31" s="5" t="s">
        <v>163</v>
      </c>
      <c r="E31" s="4">
        <v>6</v>
      </c>
      <c r="F31" s="4" t="s">
        <v>5</v>
      </c>
      <c r="G31" s="4">
        <v>3</v>
      </c>
      <c r="I31" s="4">
        <v>764</v>
      </c>
      <c r="J31" t="s">
        <v>195</v>
      </c>
      <c r="K31" t="s">
        <v>158</v>
      </c>
    </row>
    <row r="32" spans="1:18" x14ac:dyDescent="0.2">
      <c r="A32" s="20">
        <v>42085</v>
      </c>
      <c r="B32" s="5" t="s">
        <v>163</v>
      </c>
      <c r="C32" s="4" t="s">
        <v>5</v>
      </c>
      <c r="D32" s="5" t="s">
        <v>6</v>
      </c>
      <c r="E32" s="4">
        <v>3</v>
      </c>
      <c r="F32" s="4" t="s">
        <v>5</v>
      </c>
      <c r="G32" s="4">
        <v>2</v>
      </c>
      <c r="H32" s="4" t="s">
        <v>290</v>
      </c>
      <c r="I32" s="4">
        <v>1208</v>
      </c>
      <c r="J32" s="17" t="s">
        <v>203</v>
      </c>
      <c r="K32" s="17" t="s">
        <v>204</v>
      </c>
    </row>
    <row r="33" spans="1:11" x14ac:dyDescent="0.2">
      <c r="A33" s="20">
        <v>42087</v>
      </c>
      <c r="B33" s="5" t="s">
        <v>6</v>
      </c>
      <c r="C33" s="4" t="s">
        <v>5</v>
      </c>
      <c r="D33" s="5" t="s">
        <v>163</v>
      </c>
      <c r="E33" s="4">
        <v>3</v>
      </c>
      <c r="F33" s="4" t="s">
        <v>5</v>
      </c>
      <c r="G33" s="4">
        <v>6</v>
      </c>
      <c r="I33" s="4">
        <v>654</v>
      </c>
      <c r="J33" t="s">
        <v>195</v>
      </c>
      <c r="K33" t="s">
        <v>158</v>
      </c>
    </row>
    <row r="34" spans="1:11" x14ac:dyDescent="0.2">
      <c r="B34" s="3" t="s">
        <v>208</v>
      </c>
      <c r="K34" s="5"/>
    </row>
    <row r="36" spans="1:11" x14ac:dyDescent="0.2">
      <c r="A36" s="19" t="s">
        <v>39</v>
      </c>
      <c r="B36"/>
    </row>
    <row r="37" spans="1:11" x14ac:dyDescent="0.2">
      <c r="A37" s="20">
        <v>42092</v>
      </c>
      <c r="B37" s="5" t="s">
        <v>6</v>
      </c>
      <c r="C37" s="15" t="s">
        <v>5</v>
      </c>
      <c r="D37" s="17" t="s">
        <v>87</v>
      </c>
      <c r="E37" s="4">
        <v>5</v>
      </c>
      <c r="F37" s="15" t="s">
        <v>5</v>
      </c>
      <c r="G37" s="4">
        <v>4</v>
      </c>
      <c r="I37" s="4">
        <v>634</v>
      </c>
      <c r="J37" s="17" t="s">
        <v>246</v>
      </c>
      <c r="K37" s="17" t="s">
        <v>193</v>
      </c>
    </row>
    <row r="38" spans="1:11" x14ac:dyDescent="0.2">
      <c r="B38" s="1" t="s">
        <v>143</v>
      </c>
      <c r="K38" s="5"/>
    </row>
    <row r="39" spans="1:11" x14ac:dyDescent="0.2">
      <c r="B39"/>
      <c r="K39" s="5"/>
    </row>
    <row r="40" spans="1:11" x14ac:dyDescent="0.2">
      <c r="A40" s="19" t="s">
        <v>40</v>
      </c>
    </row>
    <row r="41" spans="1:11" x14ac:dyDescent="0.2">
      <c r="A41" s="20">
        <v>42092</v>
      </c>
      <c r="B41" t="s">
        <v>19</v>
      </c>
      <c r="C41" s="4" t="s">
        <v>5</v>
      </c>
      <c r="D41" s="5" t="s">
        <v>163</v>
      </c>
      <c r="E41" s="4">
        <v>4</v>
      </c>
      <c r="F41" s="4" t="s">
        <v>5</v>
      </c>
      <c r="G41" s="4">
        <v>2</v>
      </c>
      <c r="I41" s="4">
        <v>1090</v>
      </c>
      <c r="J41" s="17" t="s">
        <v>203</v>
      </c>
      <c r="K41" s="17" t="s">
        <v>204</v>
      </c>
    </row>
    <row r="42" spans="1:11" x14ac:dyDescent="0.2">
      <c r="A42" s="21">
        <v>42098</v>
      </c>
      <c r="B42" s="5" t="s">
        <v>163</v>
      </c>
      <c r="C42" s="4" t="s">
        <v>5</v>
      </c>
      <c r="D42" t="s">
        <v>19</v>
      </c>
      <c r="E42" s="4">
        <v>5</v>
      </c>
      <c r="F42" s="4" t="s">
        <v>5</v>
      </c>
      <c r="G42" s="4">
        <v>3</v>
      </c>
      <c r="I42" s="4">
        <v>1913</v>
      </c>
      <c r="J42" t="s">
        <v>27</v>
      </c>
      <c r="K42" t="s">
        <v>155</v>
      </c>
    </row>
    <row r="43" spans="1:11" x14ac:dyDescent="0.2">
      <c r="A43" s="20">
        <v>42099</v>
      </c>
      <c r="B43" t="s">
        <v>19</v>
      </c>
      <c r="C43" s="4" t="s">
        <v>5</v>
      </c>
      <c r="D43" s="5" t="s">
        <v>163</v>
      </c>
      <c r="E43" s="4">
        <v>2</v>
      </c>
      <c r="F43" s="4" t="s">
        <v>5</v>
      </c>
      <c r="G43" s="4">
        <v>3</v>
      </c>
      <c r="H43" s="4" t="s">
        <v>289</v>
      </c>
      <c r="I43" s="4">
        <v>3419</v>
      </c>
      <c r="J43" t="s">
        <v>27</v>
      </c>
      <c r="K43" t="s">
        <v>155</v>
      </c>
    </row>
    <row r="44" spans="1:11" x14ac:dyDescent="0.2">
      <c r="A44" s="20">
        <v>42105</v>
      </c>
      <c r="B44" s="5" t="s">
        <v>163</v>
      </c>
      <c r="C44" s="4" t="s">
        <v>5</v>
      </c>
      <c r="D44" t="s">
        <v>19</v>
      </c>
      <c r="E44" s="4">
        <v>4</v>
      </c>
      <c r="F44" s="4" t="s">
        <v>5</v>
      </c>
      <c r="G44" s="4">
        <v>3</v>
      </c>
      <c r="H44" s="4" t="s">
        <v>289</v>
      </c>
      <c r="I44" s="4">
        <v>3115</v>
      </c>
      <c r="J44" s="17" t="s">
        <v>203</v>
      </c>
      <c r="K44" s="17" t="s">
        <v>204</v>
      </c>
    </row>
    <row r="45" spans="1:11" x14ac:dyDescent="0.2">
      <c r="A45" s="21"/>
      <c r="B45" s="1" t="s">
        <v>331</v>
      </c>
      <c r="D45" s="6"/>
    </row>
    <row r="46" spans="1:11" x14ac:dyDescent="0.2">
      <c r="A46" s="21"/>
      <c r="B46"/>
      <c r="D46" s="6"/>
      <c r="J46" s="1" t="s">
        <v>114</v>
      </c>
      <c r="K46" s="4"/>
    </row>
    <row r="47" spans="1:11" x14ac:dyDescent="0.2">
      <c r="J47" t="s">
        <v>27</v>
      </c>
      <c r="K47" s="4">
        <f t="shared" ref="K47:K62" si="2">COUNTIFS($J$2:$K$44,J47)</f>
        <v>5</v>
      </c>
    </row>
    <row r="48" spans="1:11" x14ac:dyDescent="0.2">
      <c r="J48" s="17" t="s">
        <v>244</v>
      </c>
      <c r="K48" s="4">
        <f t="shared" si="2"/>
        <v>1</v>
      </c>
    </row>
    <row r="49" spans="10:12" x14ac:dyDescent="0.2">
      <c r="J49" s="17" t="s">
        <v>245</v>
      </c>
      <c r="K49" s="4">
        <f t="shared" si="2"/>
        <v>2</v>
      </c>
    </row>
    <row r="50" spans="10:12" x14ac:dyDescent="0.2">
      <c r="J50" s="17" t="s">
        <v>246</v>
      </c>
      <c r="K50" s="4">
        <f t="shared" si="2"/>
        <v>1</v>
      </c>
    </row>
    <row r="51" spans="10:12" x14ac:dyDescent="0.2">
      <c r="J51" s="17" t="s">
        <v>203</v>
      </c>
      <c r="K51" s="4">
        <f t="shared" si="2"/>
        <v>6</v>
      </c>
      <c r="L51" s="17"/>
    </row>
    <row r="52" spans="10:12" x14ac:dyDescent="0.2">
      <c r="J52" t="s">
        <v>195</v>
      </c>
      <c r="K52" s="4">
        <f t="shared" si="2"/>
        <v>4</v>
      </c>
      <c r="L52" s="17"/>
    </row>
    <row r="53" spans="10:12" x14ac:dyDescent="0.2">
      <c r="J53" s="17" t="s">
        <v>251</v>
      </c>
      <c r="K53" s="4">
        <f t="shared" si="2"/>
        <v>2</v>
      </c>
      <c r="L53" s="17"/>
    </row>
    <row r="54" spans="10:12" x14ac:dyDescent="0.2">
      <c r="J54" s="17" t="s">
        <v>328</v>
      </c>
      <c r="K54" s="4">
        <f t="shared" si="2"/>
        <v>4</v>
      </c>
      <c r="L54" s="17"/>
    </row>
    <row r="55" spans="10:12" x14ac:dyDescent="0.2">
      <c r="J55" s="17" t="s">
        <v>200</v>
      </c>
      <c r="K55" s="4">
        <f t="shared" si="2"/>
        <v>4</v>
      </c>
      <c r="L55" s="17"/>
    </row>
    <row r="56" spans="10:12" x14ac:dyDescent="0.2">
      <c r="J56" t="s">
        <v>204</v>
      </c>
      <c r="K56" s="4">
        <f t="shared" si="2"/>
        <v>6</v>
      </c>
    </row>
    <row r="57" spans="10:12" x14ac:dyDescent="0.2">
      <c r="J57" t="s">
        <v>210</v>
      </c>
      <c r="K57" s="4">
        <f t="shared" si="2"/>
        <v>1</v>
      </c>
      <c r="L57" s="17"/>
    </row>
    <row r="58" spans="10:12" x14ac:dyDescent="0.2">
      <c r="J58" t="s">
        <v>211</v>
      </c>
      <c r="K58" s="4">
        <f t="shared" si="2"/>
        <v>1</v>
      </c>
    </row>
    <row r="59" spans="10:12" x14ac:dyDescent="0.2">
      <c r="J59" s="17" t="s">
        <v>193</v>
      </c>
      <c r="K59" s="4">
        <f t="shared" si="2"/>
        <v>1</v>
      </c>
    </row>
    <row r="60" spans="10:12" x14ac:dyDescent="0.2">
      <c r="J60" s="17" t="s">
        <v>158</v>
      </c>
      <c r="K60" s="4">
        <f t="shared" si="2"/>
        <v>4</v>
      </c>
      <c r="L60" s="17"/>
    </row>
    <row r="61" spans="10:12" x14ac:dyDescent="0.2">
      <c r="J61" s="17" t="s">
        <v>329</v>
      </c>
      <c r="K61" s="4">
        <f t="shared" si="2"/>
        <v>1</v>
      </c>
      <c r="L61" s="17"/>
    </row>
    <row r="62" spans="10:12" x14ac:dyDescent="0.2">
      <c r="J62" t="s">
        <v>155</v>
      </c>
      <c r="K62" s="4">
        <f t="shared" si="2"/>
        <v>5</v>
      </c>
    </row>
    <row r="63" spans="10:12" x14ac:dyDescent="0.2">
      <c r="J63" s="17" t="s">
        <v>173</v>
      </c>
      <c r="K63" s="4">
        <f>SUM(K47:K62)</f>
        <v>48</v>
      </c>
    </row>
  </sheetData>
  <sortState xmlns:xlrd2="http://schemas.microsoft.com/office/spreadsheetml/2017/richdata2" ref="L4:Q11">
    <sortCondition ref="L4"/>
  </sortState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&amp;LSalibandyliitto&amp;CMiesten Salibandyliigan play offs ottelut kaudella 2014-15&amp;R11.4.2015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9.28515625" style="5" customWidth="1"/>
    <col min="3" max="3" width="3.5703125" style="4" customWidth="1"/>
    <col min="4" max="4" width="9.2851562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9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9"/>
      <c r="B2" s="3"/>
      <c r="C2" s="2"/>
      <c r="D2" s="3"/>
      <c r="E2" s="2"/>
      <c r="F2" s="2"/>
      <c r="G2" s="2"/>
      <c r="H2" s="2"/>
      <c r="I2" s="2"/>
    </row>
    <row r="3" spans="1:20" x14ac:dyDescent="0.2">
      <c r="A3" s="19" t="s">
        <v>49</v>
      </c>
      <c r="B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20">
        <v>41705</v>
      </c>
      <c r="B4" t="s">
        <v>121</v>
      </c>
      <c r="C4" s="4" t="s">
        <v>5</v>
      </c>
      <c r="D4" t="s">
        <v>250</v>
      </c>
      <c r="E4" s="4">
        <v>7</v>
      </c>
      <c r="F4" s="4" t="s">
        <v>5</v>
      </c>
      <c r="G4" s="15">
        <v>6</v>
      </c>
      <c r="H4" s="15" t="s">
        <v>289</v>
      </c>
      <c r="I4" s="4">
        <v>657</v>
      </c>
      <c r="J4" s="17" t="s">
        <v>246</v>
      </c>
      <c r="K4" s="17" t="s">
        <v>193</v>
      </c>
      <c r="M4" t="s">
        <v>19</v>
      </c>
      <c r="N4" s="4">
        <v>13</v>
      </c>
      <c r="O4" s="4">
        <v>9</v>
      </c>
      <c r="P4" s="4">
        <v>0</v>
      </c>
      <c r="Q4" s="4">
        <v>4</v>
      </c>
      <c r="R4" s="4">
        <f>E15+G16+E17+G18+E19+G35+E36+G37+E38+G46+E47+G48+E49</f>
        <v>77</v>
      </c>
      <c r="S4" s="4">
        <f>G15+E16+G17+E18+G19+E35+G36+E37+G38+E46+G47+E48+G49</f>
        <v>58</v>
      </c>
      <c r="T4" s="4">
        <f>O4*2</f>
        <v>18</v>
      </c>
    </row>
    <row r="5" spans="1:20" x14ac:dyDescent="0.2">
      <c r="A5" s="20">
        <v>41707</v>
      </c>
      <c r="B5" t="s">
        <v>250</v>
      </c>
      <c r="C5" s="4" t="s">
        <v>5</v>
      </c>
      <c r="D5" t="s">
        <v>121</v>
      </c>
      <c r="E5" s="4">
        <v>5</v>
      </c>
      <c r="F5" s="4" t="s">
        <v>5</v>
      </c>
      <c r="G5" s="4">
        <v>12</v>
      </c>
      <c r="I5" s="4">
        <v>472</v>
      </c>
      <c r="J5" s="17" t="s">
        <v>246</v>
      </c>
      <c r="K5" s="17" t="s">
        <v>193</v>
      </c>
      <c r="M5" t="s">
        <v>121</v>
      </c>
      <c r="N5" s="4">
        <v>12</v>
      </c>
      <c r="O5" s="4">
        <v>7</v>
      </c>
      <c r="P5" s="4">
        <v>0</v>
      </c>
      <c r="Q5" s="4">
        <v>5</v>
      </c>
      <c r="R5" s="4">
        <f>E4+G5+E6+G7+E29+G30+E31+G32+E46+G47+E48+G49</f>
        <v>72</v>
      </c>
      <c r="S5" s="4">
        <f>G4+E5+G6+E7+G29+E30+G31+E32+G46+E47+G48+E49</f>
        <v>64</v>
      </c>
      <c r="T5" s="4">
        <f>O5*2</f>
        <v>14</v>
      </c>
    </row>
    <row r="6" spans="1:20" x14ac:dyDescent="0.2">
      <c r="A6" s="20">
        <v>41710</v>
      </c>
      <c r="B6" t="s">
        <v>121</v>
      </c>
      <c r="C6" s="4" t="s">
        <v>5</v>
      </c>
      <c r="D6" t="s">
        <v>250</v>
      </c>
      <c r="E6" s="4">
        <v>5</v>
      </c>
      <c r="F6" s="4" t="s">
        <v>5</v>
      </c>
      <c r="G6" s="15">
        <v>6</v>
      </c>
      <c r="H6" s="15"/>
      <c r="I6" s="4">
        <v>421</v>
      </c>
      <c r="J6" s="17" t="s">
        <v>203</v>
      </c>
      <c r="K6" s="17" t="s">
        <v>204</v>
      </c>
      <c r="M6" s="17" t="s">
        <v>6</v>
      </c>
      <c r="N6" s="4">
        <v>8</v>
      </c>
      <c r="O6" s="4">
        <v>5</v>
      </c>
      <c r="P6" s="4">
        <v>0</v>
      </c>
      <c r="Q6" s="4">
        <v>3</v>
      </c>
      <c r="R6" s="4">
        <f>E10+G11+E12+E35+G36+E37+G38+E42</f>
        <v>47</v>
      </c>
      <c r="S6" s="4">
        <f>G10+E11+G12+G35+E36+G37+E38+G42</f>
        <v>34</v>
      </c>
      <c r="T6" s="4">
        <f t="shared" ref="T6:T11" si="0">O6*2</f>
        <v>10</v>
      </c>
    </row>
    <row r="7" spans="1:20" x14ac:dyDescent="0.2">
      <c r="A7" s="20">
        <v>41712</v>
      </c>
      <c r="B7" t="s">
        <v>250</v>
      </c>
      <c r="C7" s="4" t="s">
        <v>5</v>
      </c>
      <c r="D7" t="s">
        <v>121</v>
      </c>
      <c r="E7" s="4">
        <v>6</v>
      </c>
      <c r="F7" s="4" t="s">
        <v>5</v>
      </c>
      <c r="G7" s="4">
        <v>7</v>
      </c>
      <c r="H7" s="4" t="s">
        <v>289</v>
      </c>
      <c r="I7" s="4">
        <v>462</v>
      </c>
      <c r="J7" s="17" t="s">
        <v>203</v>
      </c>
      <c r="K7" s="17" t="s">
        <v>204</v>
      </c>
      <c r="M7" t="s">
        <v>11</v>
      </c>
      <c r="N7" s="4">
        <v>9</v>
      </c>
      <c r="O7" s="4">
        <v>4</v>
      </c>
      <c r="P7" s="4">
        <v>0</v>
      </c>
      <c r="Q7" s="4">
        <v>5</v>
      </c>
      <c r="R7" s="4">
        <f>G22+E23+G24+E25+G29+E30+G31+E32+G42</f>
        <v>38</v>
      </c>
      <c r="S7" s="4">
        <f>E22+G23+E24+G25+E29+G30+E31+G32+E42</f>
        <v>50</v>
      </c>
      <c r="T7" s="4">
        <f t="shared" si="0"/>
        <v>8</v>
      </c>
    </row>
    <row r="8" spans="1:20" x14ac:dyDescent="0.2">
      <c r="B8" s="1" t="s">
        <v>145</v>
      </c>
      <c r="M8" t="s">
        <v>87</v>
      </c>
      <c r="N8" s="4">
        <v>5</v>
      </c>
      <c r="O8" s="4">
        <v>2</v>
      </c>
      <c r="P8" s="4">
        <v>0</v>
      </c>
      <c r="Q8" s="4">
        <v>3</v>
      </c>
      <c r="R8" s="4">
        <f>G15+E16+G17+E18+G19</f>
        <v>24</v>
      </c>
      <c r="S8" s="4">
        <f>E15+G16+E17+G18+E19</f>
        <v>34</v>
      </c>
      <c r="T8" s="4">
        <f t="shared" si="0"/>
        <v>4</v>
      </c>
    </row>
    <row r="9" spans="1:20" x14ac:dyDescent="0.2">
      <c r="M9" t="s">
        <v>163</v>
      </c>
      <c r="N9" s="4">
        <v>4</v>
      </c>
      <c r="O9" s="4">
        <v>1</v>
      </c>
      <c r="P9" s="4">
        <v>0</v>
      </c>
      <c r="Q9" s="4">
        <v>3</v>
      </c>
      <c r="R9" s="4">
        <f>E22+G23+E24+G25</f>
        <v>17</v>
      </c>
      <c r="S9" s="4">
        <f>G22+E23+G24+E25</f>
        <v>15</v>
      </c>
      <c r="T9" s="4">
        <f t="shared" si="0"/>
        <v>2</v>
      </c>
    </row>
    <row r="10" spans="1:20" x14ac:dyDescent="0.2">
      <c r="A10" s="20">
        <v>41705</v>
      </c>
      <c r="B10" s="5" t="s">
        <v>6</v>
      </c>
      <c r="C10" s="4" t="s">
        <v>5</v>
      </c>
      <c r="D10" s="5" t="s">
        <v>180</v>
      </c>
      <c r="E10" s="15">
        <v>8</v>
      </c>
      <c r="F10" s="4" t="s">
        <v>5</v>
      </c>
      <c r="G10" s="15">
        <v>1</v>
      </c>
      <c r="H10" s="15"/>
      <c r="I10" s="15">
        <v>425</v>
      </c>
      <c r="J10" s="17" t="s">
        <v>251</v>
      </c>
      <c r="K10" s="17" t="s">
        <v>155</v>
      </c>
      <c r="M10" t="s">
        <v>250</v>
      </c>
      <c r="N10" s="4">
        <v>4</v>
      </c>
      <c r="O10" s="4">
        <v>1</v>
      </c>
      <c r="P10" s="4">
        <v>0</v>
      </c>
      <c r="Q10" s="4">
        <v>3</v>
      </c>
      <c r="R10" s="4">
        <f>G4+E5+G6+E7</f>
        <v>23</v>
      </c>
      <c r="S10" s="4">
        <f>E4+G5+E6+G7</f>
        <v>31</v>
      </c>
      <c r="T10" s="4">
        <f t="shared" si="0"/>
        <v>2</v>
      </c>
    </row>
    <row r="11" spans="1:20" x14ac:dyDescent="0.2">
      <c r="A11" s="20">
        <v>41707</v>
      </c>
      <c r="B11" s="5" t="s">
        <v>180</v>
      </c>
      <c r="C11" s="4" t="s">
        <v>5</v>
      </c>
      <c r="D11" s="5" t="s">
        <v>6</v>
      </c>
      <c r="E11" s="15">
        <v>3</v>
      </c>
      <c r="F11" s="4" t="s">
        <v>5</v>
      </c>
      <c r="G11" s="15">
        <v>5</v>
      </c>
      <c r="H11" s="15"/>
      <c r="I11" s="15">
        <v>735</v>
      </c>
      <c r="J11" s="17" t="s">
        <v>27</v>
      </c>
      <c r="K11" s="17" t="s">
        <v>155</v>
      </c>
      <c r="M11" t="s">
        <v>180</v>
      </c>
      <c r="N11" s="4">
        <v>3</v>
      </c>
      <c r="O11" s="4">
        <v>0</v>
      </c>
      <c r="P11" s="4">
        <v>0</v>
      </c>
      <c r="Q11" s="4">
        <v>3</v>
      </c>
      <c r="R11" s="4">
        <f>G10+E11+G12</f>
        <v>9</v>
      </c>
      <c r="S11" s="4">
        <f>E10+G11+E12</f>
        <v>21</v>
      </c>
      <c r="T11" s="4">
        <f t="shared" si="0"/>
        <v>0</v>
      </c>
    </row>
    <row r="12" spans="1:20" x14ac:dyDescent="0.2">
      <c r="A12" s="20">
        <v>41710</v>
      </c>
      <c r="B12" s="5" t="s">
        <v>6</v>
      </c>
      <c r="C12" s="4" t="s">
        <v>5</v>
      </c>
      <c r="D12" s="5" t="s">
        <v>180</v>
      </c>
      <c r="E12" s="15">
        <v>8</v>
      </c>
      <c r="F12" s="4" t="s">
        <v>5</v>
      </c>
      <c r="G12" s="15">
        <v>5</v>
      </c>
      <c r="H12" s="15"/>
      <c r="I12" s="15">
        <v>415</v>
      </c>
      <c r="J12" t="s">
        <v>210</v>
      </c>
      <c r="K12" t="s">
        <v>211</v>
      </c>
      <c r="N12" s="4">
        <f t="shared" ref="N12:T12" si="1">SUM(N4:N11)</f>
        <v>58</v>
      </c>
      <c r="O12" s="4">
        <f t="shared" si="1"/>
        <v>29</v>
      </c>
      <c r="P12" s="4">
        <f t="shared" si="1"/>
        <v>0</v>
      </c>
      <c r="Q12" s="4">
        <f t="shared" si="1"/>
        <v>29</v>
      </c>
      <c r="R12" s="4">
        <f t="shared" si="1"/>
        <v>307</v>
      </c>
      <c r="S12" s="4">
        <f t="shared" si="1"/>
        <v>307</v>
      </c>
      <c r="T12" s="4">
        <f t="shared" si="1"/>
        <v>58</v>
      </c>
    </row>
    <row r="13" spans="1:20" x14ac:dyDescent="0.2">
      <c r="B13" s="1" t="s">
        <v>131</v>
      </c>
      <c r="D13" s="4"/>
      <c r="J13" s="4"/>
    </row>
    <row r="14" spans="1:20" x14ac:dyDescent="0.2">
      <c r="D14" s="4"/>
      <c r="J14" s="4"/>
      <c r="M14" s="1" t="s">
        <v>252</v>
      </c>
    </row>
    <row r="15" spans="1:20" x14ac:dyDescent="0.2">
      <c r="A15" s="20">
        <v>41705</v>
      </c>
      <c r="B15" t="s">
        <v>19</v>
      </c>
      <c r="C15" s="4" t="s">
        <v>5</v>
      </c>
      <c r="D15" s="5" t="s">
        <v>87</v>
      </c>
      <c r="E15" s="15">
        <v>7</v>
      </c>
      <c r="F15" s="4" t="s">
        <v>5</v>
      </c>
      <c r="G15" s="15">
        <v>2</v>
      </c>
      <c r="H15" s="15"/>
      <c r="I15" s="15">
        <v>478</v>
      </c>
      <c r="J15" s="17" t="s">
        <v>182</v>
      </c>
      <c r="K15" s="17" t="s">
        <v>187</v>
      </c>
      <c r="M15" t="s">
        <v>253</v>
      </c>
      <c r="N15" s="15" t="s">
        <v>260</v>
      </c>
      <c r="O15" t="s">
        <v>121</v>
      </c>
      <c r="P15" t="s">
        <v>250</v>
      </c>
      <c r="Q15" s="4">
        <v>3</v>
      </c>
      <c r="R15" s="4">
        <v>1</v>
      </c>
    </row>
    <row r="16" spans="1:20" x14ac:dyDescent="0.2">
      <c r="A16" s="20">
        <v>41707</v>
      </c>
      <c r="B16" s="5" t="s">
        <v>87</v>
      </c>
      <c r="C16" s="4" t="s">
        <v>5</v>
      </c>
      <c r="D16" t="s">
        <v>19</v>
      </c>
      <c r="E16" s="15">
        <v>9</v>
      </c>
      <c r="F16" s="4" t="s">
        <v>5</v>
      </c>
      <c r="G16" s="15">
        <v>5</v>
      </c>
      <c r="H16" s="15"/>
      <c r="I16" s="15">
        <v>713</v>
      </c>
      <c r="J16" s="17" t="s">
        <v>182</v>
      </c>
      <c r="K16" s="17" t="s">
        <v>187</v>
      </c>
      <c r="M16" t="s">
        <v>253</v>
      </c>
      <c r="N16" s="15" t="s">
        <v>260</v>
      </c>
      <c r="O16" s="5" t="s">
        <v>6</v>
      </c>
      <c r="P16" s="5" t="s">
        <v>180</v>
      </c>
      <c r="Q16" s="4">
        <v>3</v>
      </c>
      <c r="R16" s="4">
        <v>0</v>
      </c>
    </row>
    <row r="17" spans="1:18" x14ac:dyDescent="0.2">
      <c r="A17" s="20">
        <v>41710</v>
      </c>
      <c r="B17" t="s">
        <v>19</v>
      </c>
      <c r="C17" s="4" t="s">
        <v>5</v>
      </c>
      <c r="D17" s="5" t="s">
        <v>87</v>
      </c>
      <c r="E17" s="15">
        <v>7</v>
      </c>
      <c r="F17" s="4" t="s">
        <v>5</v>
      </c>
      <c r="G17" s="15">
        <v>3</v>
      </c>
      <c r="H17" s="15"/>
      <c r="I17" s="15">
        <v>774</v>
      </c>
      <c r="J17" s="17" t="s">
        <v>189</v>
      </c>
      <c r="K17" s="17" t="s">
        <v>190</v>
      </c>
      <c r="M17" t="s">
        <v>253</v>
      </c>
      <c r="N17" s="15" t="s">
        <v>260</v>
      </c>
      <c r="O17" t="s">
        <v>19</v>
      </c>
      <c r="P17" s="5" t="s">
        <v>87</v>
      </c>
      <c r="Q17" s="4">
        <v>3</v>
      </c>
      <c r="R17" s="4">
        <v>2</v>
      </c>
    </row>
    <row r="18" spans="1:18" x14ac:dyDescent="0.2">
      <c r="A18" s="20">
        <v>41712</v>
      </c>
      <c r="B18" s="5" t="s">
        <v>87</v>
      </c>
      <c r="C18" s="4" t="s">
        <v>5</v>
      </c>
      <c r="D18" t="s">
        <v>19</v>
      </c>
      <c r="E18" s="15">
        <v>5</v>
      </c>
      <c r="F18" s="4" t="s">
        <v>5</v>
      </c>
      <c r="G18" s="15">
        <v>4</v>
      </c>
      <c r="H18" s="15" t="s">
        <v>289</v>
      </c>
      <c r="I18" s="15">
        <v>687</v>
      </c>
      <c r="J18" s="17" t="s">
        <v>189</v>
      </c>
      <c r="K18" s="17" t="s">
        <v>190</v>
      </c>
      <c r="M18" t="s">
        <v>253</v>
      </c>
      <c r="N18" s="15" t="s">
        <v>260</v>
      </c>
      <c r="O18" t="s">
        <v>11</v>
      </c>
      <c r="P18" t="s">
        <v>163</v>
      </c>
      <c r="Q18" s="4">
        <v>3</v>
      </c>
      <c r="R18" s="4">
        <v>1</v>
      </c>
    </row>
    <row r="19" spans="1:18" x14ac:dyDescent="0.2">
      <c r="A19" s="20">
        <v>41714</v>
      </c>
      <c r="B19" t="s">
        <v>19</v>
      </c>
      <c r="C19" s="4" t="s">
        <v>5</v>
      </c>
      <c r="D19" s="5" t="s">
        <v>87</v>
      </c>
      <c r="E19" s="15">
        <v>11</v>
      </c>
      <c r="F19" s="4" t="s">
        <v>5</v>
      </c>
      <c r="G19" s="15">
        <v>5</v>
      </c>
      <c r="H19" s="15"/>
      <c r="I19" s="15">
        <v>897</v>
      </c>
      <c r="J19" s="17" t="s">
        <v>189</v>
      </c>
      <c r="K19" s="17" t="s">
        <v>190</v>
      </c>
      <c r="M19" t="s">
        <v>254</v>
      </c>
      <c r="N19" s="15" t="s">
        <v>260</v>
      </c>
      <c r="O19" t="s">
        <v>121</v>
      </c>
      <c r="P19" t="s">
        <v>11</v>
      </c>
      <c r="Q19" s="4">
        <v>3</v>
      </c>
      <c r="R19" s="4">
        <v>1</v>
      </c>
    </row>
    <row r="20" spans="1:18" x14ac:dyDescent="0.2">
      <c r="B20" s="1" t="s">
        <v>109</v>
      </c>
      <c r="D20" s="4"/>
      <c r="J20" s="4"/>
      <c r="M20" t="s">
        <v>254</v>
      </c>
      <c r="N20" s="15" t="s">
        <v>260</v>
      </c>
      <c r="O20" t="s">
        <v>19</v>
      </c>
      <c r="P20" s="17" t="s">
        <v>6</v>
      </c>
      <c r="Q20" s="4">
        <v>3</v>
      </c>
      <c r="R20" s="4">
        <v>1</v>
      </c>
    </row>
    <row r="21" spans="1:18" x14ac:dyDescent="0.2">
      <c r="B21"/>
      <c r="D21"/>
      <c r="E21" s="15"/>
      <c r="G21" s="15"/>
      <c r="H21" s="15"/>
      <c r="M21" t="s">
        <v>255</v>
      </c>
      <c r="N21" s="15" t="s">
        <v>260</v>
      </c>
      <c r="O21" t="s">
        <v>6</v>
      </c>
      <c r="P21" s="17" t="s">
        <v>11</v>
      </c>
      <c r="Q21" s="15">
        <v>1</v>
      </c>
      <c r="R21" s="4">
        <v>0</v>
      </c>
    </row>
    <row r="22" spans="1:18" x14ac:dyDescent="0.2">
      <c r="A22" s="20">
        <v>41705</v>
      </c>
      <c r="B22" s="5" t="s">
        <v>163</v>
      </c>
      <c r="C22" s="4" t="s">
        <v>5</v>
      </c>
      <c r="D22" t="s">
        <v>11</v>
      </c>
      <c r="E22" s="15">
        <v>3</v>
      </c>
      <c r="F22" s="4" t="s">
        <v>5</v>
      </c>
      <c r="G22" s="15">
        <v>5</v>
      </c>
      <c r="H22" s="15"/>
      <c r="I22" s="15">
        <v>812</v>
      </c>
      <c r="J22" t="s">
        <v>210</v>
      </c>
      <c r="K22" t="s">
        <v>211</v>
      </c>
      <c r="M22" t="s">
        <v>256</v>
      </c>
      <c r="N22" s="15" t="s">
        <v>260</v>
      </c>
      <c r="O22" t="s">
        <v>19</v>
      </c>
      <c r="P22" t="s">
        <v>121</v>
      </c>
      <c r="Q22" s="4">
        <v>3</v>
      </c>
      <c r="R22" s="4">
        <v>1</v>
      </c>
    </row>
    <row r="23" spans="1:18" x14ac:dyDescent="0.2">
      <c r="A23" s="20">
        <v>41707</v>
      </c>
      <c r="B23" t="s">
        <v>11</v>
      </c>
      <c r="C23" s="4" t="s">
        <v>5</v>
      </c>
      <c r="D23" s="5" t="s">
        <v>163</v>
      </c>
      <c r="E23" s="15">
        <v>2</v>
      </c>
      <c r="F23" s="15" t="s">
        <v>5</v>
      </c>
      <c r="G23" s="15">
        <v>8</v>
      </c>
      <c r="H23" s="15"/>
      <c r="I23" s="4">
        <v>845</v>
      </c>
      <c r="J23" t="s">
        <v>210</v>
      </c>
      <c r="K23" t="s">
        <v>211</v>
      </c>
      <c r="M23" t="s">
        <v>258</v>
      </c>
      <c r="Q23" s="4">
        <f>SUM(Q15:Q22)</f>
        <v>22</v>
      </c>
      <c r="R23" s="4">
        <f>SUM(R15:R22)</f>
        <v>7</v>
      </c>
    </row>
    <row r="24" spans="1:18" x14ac:dyDescent="0.2">
      <c r="A24" s="20">
        <v>41710</v>
      </c>
      <c r="B24" s="5" t="s">
        <v>163</v>
      </c>
      <c r="C24" s="4" t="s">
        <v>5</v>
      </c>
      <c r="D24" t="s">
        <v>11</v>
      </c>
      <c r="E24" s="15">
        <v>6</v>
      </c>
      <c r="F24" s="4" t="s">
        <v>5</v>
      </c>
      <c r="G24" s="15">
        <v>7</v>
      </c>
      <c r="H24" s="15"/>
      <c r="I24" s="4">
        <v>796</v>
      </c>
      <c r="J24" t="s">
        <v>195</v>
      </c>
      <c r="K24" t="s">
        <v>158</v>
      </c>
    </row>
    <row r="25" spans="1:18" x14ac:dyDescent="0.2">
      <c r="A25" s="20">
        <v>41711</v>
      </c>
      <c r="B25" t="s">
        <v>11</v>
      </c>
      <c r="C25" s="4" t="s">
        <v>5</v>
      </c>
      <c r="D25" s="5" t="s">
        <v>163</v>
      </c>
      <c r="E25" s="15">
        <v>1</v>
      </c>
      <c r="F25" s="4" t="s">
        <v>5</v>
      </c>
      <c r="G25" s="15">
        <v>0</v>
      </c>
      <c r="H25" s="15"/>
      <c r="I25" s="15">
        <v>691</v>
      </c>
      <c r="J25" t="s">
        <v>195</v>
      </c>
      <c r="K25" t="s">
        <v>158</v>
      </c>
    </row>
    <row r="26" spans="1:18" x14ac:dyDescent="0.2">
      <c r="B26" s="1" t="s">
        <v>46</v>
      </c>
    </row>
    <row r="28" spans="1:18" x14ac:dyDescent="0.2">
      <c r="A28" s="19" t="s">
        <v>38</v>
      </c>
    </row>
    <row r="29" spans="1:18" x14ac:dyDescent="0.2">
      <c r="A29" s="20">
        <v>41719</v>
      </c>
      <c r="B29" t="s">
        <v>121</v>
      </c>
      <c r="C29" s="4" t="s">
        <v>5</v>
      </c>
      <c r="D29" t="s">
        <v>11</v>
      </c>
      <c r="E29" s="4">
        <v>5</v>
      </c>
      <c r="F29" s="4" t="s">
        <v>5</v>
      </c>
      <c r="G29" s="4">
        <v>4</v>
      </c>
      <c r="I29" s="4">
        <v>821</v>
      </c>
      <c r="J29" s="17" t="s">
        <v>246</v>
      </c>
      <c r="K29" s="17" t="s">
        <v>193</v>
      </c>
    </row>
    <row r="30" spans="1:18" x14ac:dyDescent="0.2">
      <c r="A30" s="20">
        <v>41722</v>
      </c>
      <c r="B30" t="s">
        <v>11</v>
      </c>
      <c r="C30" s="4" t="s">
        <v>5</v>
      </c>
      <c r="D30" t="s">
        <v>121</v>
      </c>
      <c r="E30" s="4">
        <v>5</v>
      </c>
      <c r="F30" s="4" t="s">
        <v>5</v>
      </c>
      <c r="G30" s="4">
        <v>4</v>
      </c>
      <c r="H30" s="4" t="s">
        <v>290</v>
      </c>
      <c r="I30" s="4">
        <v>821</v>
      </c>
      <c r="J30" s="17" t="s">
        <v>27</v>
      </c>
      <c r="K30" s="17" t="s">
        <v>155</v>
      </c>
    </row>
    <row r="31" spans="1:18" x14ac:dyDescent="0.2">
      <c r="A31" s="20">
        <v>41724</v>
      </c>
      <c r="B31" t="s">
        <v>121</v>
      </c>
      <c r="C31" s="4" t="s">
        <v>5</v>
      </c>
      <c r="D31" t="s">
        <v>11</v>
      </c>
      <c r="E31" s="4">
        <v>9</v>
      </c>
      <c r="F31" s="4" t="s">
        <v>5</v>
      </c>
      <c r="G31" s="4">
        <v>3</v>
      </c>
      <c r="I31" s="4">
        <v>801</v>
      </c>
      <c r="J31" s="17" t="s">
        <v>246</v>
      </c>
      <c r="K31" s="17" t="s">
        <v>193</v>
      </c>
    </row>
    <row r="32" spans="1:18" x14ac:dyDescent="0.2">
      <c r="A32" s="20">
        <v>41727</v>
      </c>
      <c r="B32" t="s">
        <v>11</v>
      </c>
      <c r="C32" s="4" t="s">
        <v>5</v>
      </c>
      <c r="D32" t="s">
        <v>121</v>
      </c>
      <c r="E32" s="4">
        <v>6</v>
      </c>
      <c r="F32" s="4" t="s">
        <v>5</v>
      </c>
      <c r="G32" s="4">
        <v>7</v>
      </c>
      <c r="I32" s="4">
        <v>468</v>
      </c>
      <c r="J32" s="17" t="s">
        <v>27</v>
      </c>
      <c r="K32" s="17" t="s">
        <v>155</v>
      </c>
    </row>
    <row r="33" spans="1:11" x14ac:dyDescent="0.2">
      <c r="B33" s="3" t="s">
        <v>291</v>
      </c>
    </row>
    <row r="34" spans="1:11" x14ac:dyDescent="0.2">
      <c r="B34"/>
    </row>
    <row r="35" spans="1:11" x14ac:dyDescent="0.2">
      <c r="A35" s="20">
        <v>41719</v>
      </c>
      <c r="B35" s="5" t="s">
        <v>6</v>
      </c>
      <c r="C35" s="4" t="s">
        <v>5</v>
      </c>
      <c r="D35" t="s">
        <v>19</v>
      </c>
      <c r="E35" s="4">
        <v>9</v>
      </c>
      <c r="F35" s="4" t="s">
        <v>5</v>
      </c>
      <c r="G35" s="4">
        <v>3</v>
      </c>
      <c r="I35" s="4">
        <v>749</v>
      </c>
      <c r="J35" t="s">
        <v>195</v>
      </c>
      <c r="K35" t="s">
        <v>158</v>
      </c>
    </row>
    <row r="36" spans="1:11" x14ac:dyDescent="0.2">
      <c r="A36" s="20">
        <v>41721</v>
      </c>
      <c r="B36" t="s">
        <v>19</v>
      </c>
      <c r="C36" s="4" t="s">
        <v>5</v>
      </c>
      <c r="D36" s="5" t="s">
        <v>6</v>
      </c>
      <c r="E36" s="4">
        <v>6</v>
      </c>
      <c r="F36" s="4" t="s">
        <v>5</v>
      </c>
      <c r="G36" s="4">
        <v>0</v>
      </c>
      <c r="I36" s="4">
        <v>1000</v>
      </c>
      <c r="J36" t="s">
        <v>195</v>
      </c>
      <c r="K36" t="s">
        <v>158</v>
      </c>
    </row>
    <row r="37" spans="1:11" x14ac:dyDescent="0.2">
      <c r="A37" s="20">
        <v>41724</v>
      </c>
      <c r="B37" s="5" t="s">
        <v>6</v>
      </c>
      <c r="C37" s="4" t="s">
        <v>5</v>
      </c>
      <c r="D37" t="s">
        <v>19</v>
      </c>
      <c r="E37" s="4">
        <v>4</v>
      </c>
      <c r="F37" s="4" t="s">
        <v>5</v>
      </c>
      <c r="G37" s="4">
        <v>5</v>
      </c>
      <c r="H37" s="4" t="s">
        <v>289</v>
      </c>
      <c r="I37" s="4">
        <v>738</v>
      </c>
      <c r="J37" t="s">
        <v>195</v>
      </c>
      <c r="K37" t="s">
        <v>158</v>
      </c>
    </row>
    <row r="38" spans="1:11" x14ac:dyDescent="0.2">
      <c r="A38" s="20">
        <v>41727</v>
      </c>
      <c r="B38" t="s">
        <v>19</v>
      </c>
      <c r="C38" s="4" t="s">
        <v>5</v>
      </c>
      <c r="D38" s="5" t="s">
        <v>6</v>
      </c>
      <c r="E38" s="4">
        <v>6</v>
      </c>
      <c r="F38" s="15" t="s">
        <v>5</v>
      </c>
      <c r="G38" s="4">
        <v>5</v>
      </c>
      <c r="I38" s="4">
        <v>909</v>
      </c>
      <c r="J38" s="17" t="s">
        <v>189</v>
      </c>
      <c r="K38" s="17" t="s">
        <v>190</v>
      </c>
    </row>
    <row r="39" spans="1:11" x14ac:dyDescent="0.2">
      <c r="B39" s="3" t="s">
        <v>292</v>
      </c>
      <c r="K39" s="5"/>
    </row>
    <row r="41" spans="1:11" x14ac:dyDescent="0.2">
      <c r="A41" s="19" t="s">
        <v>39</v>
      </c>
      <c r="B41"/>
    </row>
    <row r="42" spans="1:11" x14ac:dyDescent="0.2">
      <c r="A42" s="20">
        <v>41728</v>
      </c>
      <c r="B42" s="5" t="s">
        <v>6</v>
      </c>
      <c r="C42" s="15" t="s">
        <v>5</v>
      </c>
      <c r="D42" t="s">
        <v>11</v>
      </c>
      <c r="E42" s="4">
        <v>8</v>
      </c>
      <c r="F42" s="15" t="s">
        <v>5</v>
      </c>
      <c r="G42" s="4">
        <v>5</v>
      </c>
      <c r="I42" s="4">
        <v>339</v>
      </c>
      <c r="J42" s="17" t="s">
        <v>189</v>
      </c>
      <c r="K42" s="17" t="s">
        <v>190</v>
      </c>
    </row>
    <row r="43" spans="1:11" x14ac:dyDescent="0.2">
      <c r="B43" s="1" t="s">
        <v>143</v>
      </c>
      <c r="K43" s="5"/>
    </row>
    <row r="44" spans="1:11" x14ac:dyDescent="0.2">
      <c r="B44"/>
      <c r="K44" s="5"/>
    </row>
    <row r="45" spans="1:11" x14ac:dyDescent="0.2">
      <c r="A45" s="19" t="s">
        <v>40</v>
      </c>
    </row>
    <row r="46" spans="1:11" x14ac:dyDescent="0.2">
      <c r="A46" s="20">
        <v>41733</v>
      </c>
      <c r="B46" t="s">
        <v>121</v>
      </c>
      <c r="C46" s="4" t="s">
        <v>5</v>
      </c>
      <c r="D46" t="s">
        <v>19</v>
      </c>
      <c r="E46" s="4">
        <v>7</v>
      </c>
      <c r="F46" s="4" t="s">
        <v>5</v>
      </c>
      <c r="G46" s="4">
        <v>3</v>
      </c>
      <c r="I46" s="4">
        <v>1857</v>
      </c>
      <c r="J46" s="17" t="s">
        <v>27</v>
      </c>
      <c r="K46" s="17" t="s">
        <v>155</v>
      </c>
    </row>
    <row r="47" spans="1:11" x14ac:dyDescent="0.2">
      <c r="A47" s="20">
        <v>41735</v>
      </c>
      <c r="B47" t="s">
        <v>19</v>
      </c>
      <c r="C47" s="4" t="s">
        <v>5</v>
      </c>
      <c r="D47" t="s">
        <v>121</v>
      </c>
      <c r="E47" s="4">
        <v>5</v>
      </c>
      <c r="F47" s="4" t="s">
        <v>5</v>
      </c>
      <c r="G47" s="4">
        <v>4</v>
      </c>
      <c r="I47" s="4">
        <v>1144</v>
      </c>
      <c r="J47" s="17" t="s">
        <v>27</v>
      </c>
      <c r="K47" s="17" t="s">
        <v>155</v>
      </c>
    </row>
    <row r="48" spans="1:11" x14ac:dyDescent="0.2">
      <c r="A48" s="20">
        <v>41741</v>
      </c>
      <c r="B48" t="s">
        <v>121</v>
      </c>
      <c r="C48" s="4" t="s">
        <v>5</v>
      </c>
      <c r="D48" t="s">
        <v>19</v>
      </c>
      <c r="E48" s="4">
        <v>2</v>
      </c>
      <c r="F48" s="4" t="s">
        <v>5</v>
      </c>
      <c r="G48" s="4">
        <v>11</v>
      </c>
      <c r="I48" s="4">
        <v>1222</v>
      </c>
      <c r="J48" t="s">
        <v>195</v>
      </c>
      <c r="K48" t="s">
        <v>158</v>
      </c>
    </row>
    <row r="49" spans="1:12" x14ac:dyDescent="0.2">
      <c r="A49" s="20">
        <v>41749</v>
      </c>
      <c r="B49" t="s">
        <v>19</v>
      </c>
      <c r="C49" s="4" t="s">
        <v>5</v>
      </c>
      <c r="D49" t="s">
        <v>121</v>
      </c>
      <c r="E49" s="4">
        <v>4</v>
      </c>
      <c r="F49" s="4" t="s">
        <v>5</v>
      </c>
      <c r="G49" s="4">
        <v>3</v>
      </c>
      <c r="I49" s="4">
        <v>4634</v>
      </c>
      <c r="J49" t="s">
        <v>195</v>
      </c>
      <c r="K49" t="s">
        <v>158</v>
      </c>
    </row>
    <row r="50" spans="1:12" x14ac:dyDescent="0.2">
      <c r="A50" s="21"/>
      <c r="B50" s="1" t="s">
        <v>293</v>
      </c>
      <c r="D50" s="6"/>
    </row>
    <row r="51" spans="1:12" x14ac:dyDescent="0.2">
      <c r="A51" s="21"/>
      <c r="B51"/>
      <c r="D51" s="6"/>
      <c r="J51" s="1" t="s">
        <v>114</v>
      </c>
      <c r="K51" s="4"/>
    </row>
    <row r="52" spans="1:12" x14ac:dyDescent="0.2">
      <c r="J52" t="s">
        <v>27</v>
      </c>
      <c r="K52" s="4">
        <f>COUNTIFS($J$2:$K$49,J52)</f>
        <v>5</v>
      </c>
      <c r="L52" s="17"/>
    </row>
    <row r="53" spans="1:12" x14ac:dyDescent="0.2">
      <c r="J53" s="17" t="s">
        <v>189</v>
      </c>
      <c r="K53" s="4">
        <f t="shared" ref="K53:K66" si="2">COUNTIFS($J$2:$K$49,J53)</f>
        <v>5</v>
      </c>
      <c r="L53" s="17"/>
    </row>
    <row r="54" spans="1:12" x14ac:dyDescent="0.2">
      <c r="J54" s="17" t="s">
        <v>182</v>
      </c>
      <c r="K54" s="4">
        <f t="shared" si="2"/>
        <v>2</v>
      </c>
      <c r="L54" s="17"/>
    </row>
    <row r="55" spans="1:12" x14ac:dyDescent="0.2">
      <c r="J55" s="17" t="s">
        <v>246</v>
      </c>
      <c r="K55" s="4">
        <f t="shared" si="2"/>
        <v>4</v>
      </c>
      <c r="L55" s="17"/>
    </row>
    <row r="56" spans="1:12" x14ac:dyDescent="0.2">
      <c r="J56" t="s">
        <v>203</v>
      </c>
      <c r="K56" s="4">
        <f t="shared" si="2"/>
        <v>2</v>
      </c>
      <c r="L56" s="17"/>
    </row>
    <row r="57" spans="1:12" x14ac:dyDescent="0.2">
      <c r="J57" s="17" t="s">
        <v>187</v>
      </c>
      <c r="K57" s="4">
        <f t="shared" si="2"/>
        <v>2</v>
      </c>
    </row>
    <row r="58" spans="1:12" x14ac:dyDescent="0.2">
      <c r="J58" s="17" t="s">
        <v>195</v>
      </c>
      <c r="K58" s="4">
        <f t="shared" si="2"/>
        <v>7</v>
      </c>
      <c r="L58" s="17"/>
    </row>
    <row r="59" spans="1:12" x14ac:dyDescent="0.2">
      <c r="J59" s="17" t="s">
        <v>251</v>
      </c>
      <c r="K59" s="4">
        <f t="shared" si="2"/>
        <v>1</v>
      </c>
    </row>
    <row r="60" spans="1:12" x14ac:dyDescent="0.2">
      <c r="J60" t="s">
        <v>204</v>
      </c>
      <c r="K60" s="4">
        <f t="shared" si="2"/>
        <v>2</v>
      </c>
      <c r="L60" s="17"/>
    </row>
    <row r="61" spans="1:12" x14ac:dyDescent="0.2">
      <c r="J61" t="s">
        <v>210</v>
      </c>
      <c r="K61" s="4">
        <f t="shared" si="2"/>
        <v>3</v>
      </c>
      <c r="L61" s="17"/>
    </row>
    <row r="62" spans="1:12" x14ac:dyDescent="0.2">
      <c r="J62" t="s">
        <v>211</v>
      </c>
      <c r="K62" s="4">
        <f t="shared" si="2"/>
        <v>3</v>
      </c>
    </row>
    <row r="63" spans="1:12" x14ac:dyDescent="0.2">
      <c r="J63" s="17" t="s">
        <v>193</v>
      </c>
      <c r="K63" s="4">
        <f t="shared" si="2"/>
        <v>4</v>
      </c>
      <c r="L63" s="17"/>
    </row>
    <row r="64" spans="1:12" x14ac:dyDescent="0.2">
      <c r="J64" s="17" t="s">
        <v>158</v>
      </c>
      <c r="K64" s="4">
        <f t="shared" si="2"/>
        <v>7</v>
      </c>
    </row>
    <row r="65" spans="10:12" x14ac:dyDescent="0.2">
      <c r="J65" t="s">
        <v>155</v>
      </c>
      <c r="K65" s="4">
        <f t="shared" si="2"/>
        <v>6</v>
      </c>
      <c r="L65" s="17"/>
    </row>
    <row r="66" spans="10:12" x14ac:dyDescent="0.2">
      <c r="J66" s="17" t="s">
        <v>190</v>
      </c>
      <c r="K66" s="4">
        <f t="shared" si="2"/>
        <v>5</v>
      </c>
      <c r="L66" s="17"/>
    </row>
    <row r="67" spans="10:12" x14ac:dyDescent="0.2">
      <c r="J67" s="17" t="s">
        <v>173</v>
      </c>
      <c r="K67" s="4">
        <f>SUM(K52:K66)</f>
        <v>58</v>
      </c>
    </row>
  </sheetData>
  <sortState xmlns:xlrd2="http://schemas.microsoft.com/office/spreadsheetml/2017/richdata2" ref="J52:K69">
    <sortCondition ref="J51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play offs ottelut kaudella 2013-14&amp;R23.4.2014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41341</v>
      </c>
      <c r="B4" s="16"/>
      <c r="C4" t="s">
        <v>19</v>
      </c>
      <c r="D4" s="4" t="s">
        <v>5</v>
      </c>
      <c r="E4" t="s">
        <v>181</v>
      </c>
      <c r="F4" s="4">
        <v>10</v>
      </c>
      <c r="G4" s="4" t="s">
        <v>5</v>
      </c>
      <c r="H4" s="15">
        <v>6</v>
      </c>
      <c r="I4" s="4">
        <v>752</v>
      </c>
      <c r="J4" s="17" t="s">
        <v>245</v>
      </c>
      <c r="K4" s="17" t="s">
        <v>195</v>
      </c>
      <c r="M4" t="s">
        <v>163</v>
      </c>
      <c r="N4" s="4">
        <v>9</v>
      </c>
      <c r="O4" s="4">
        <v>9</v>
      </c>
      <c r="P4" s="4">
        <v>0</v>
      </c>
      <c r="Q4" s="4">
        <v>0</v>
      </c>
      <c r="R4" s="4">
        <f>F11+H12+F13+F36+H37+F38+F46+H47+F48</f>
        <v>58</v>
      </c>
      <c r="S4" s="4">
        <f>H11+F12+H13+H36+F37+H38+H46+F47+H48</f>
        <v>33</v>
      </c>
      <c r="T4" s="4">
        <f>O4*2</f>
        <v>18</v>
      </c>
    </row>
    <row r="5" spans="1:20" x14ac:dyDescent="0.2">
      <c r="A5" s="12">
        <v>41343</v>
      </c>
      <c r="B5" s="16"/>
      <c r="C5" t="s">
        <v>181</v>
      </c>
      <c r="D5" s="4" t="s">
        <v>5</v>
      </c>
      <c r="E5" t="s">
        <v>19</v>
      </c>
      <c r="F5" s="4">
        <v>4</v>
      </c>
      <c r="G5" s="4" t="s">
        <v>5</v>
      </c>
      <c r="H5" s="4">
        <v>7</v>
      </c>
      <c r="I5" s="4">
        <v>551</v>
      </c>
      <c r="J5" s="17" t="s">
        <v>182</v>
      </c>
      <c r="K5" s="17" t="s">
        <v>204</v>
      </c>
      <c r="M5" s="17" t="s">
        <v>6</v>
      </c>
      <c r="N5" s="4">
        <v>11</v>
      </c>
      <c r="O5" s="4">
        <v>6</v>
      </c>
      <c r="P5" s="4">
        <v>0</v>
      </c>
      <c r="Q5" s="4">
        <v>5</v>
      </c>
      <c r="R5" s="4">
        <f>F23+H24+F25+H26+F27+H31+F32+H33+H46+F47+H48</f>
        <v>70</v>
      </c>
      <c r="S5" s="4">
        <f>H23+F24+H25+F26+H27+F31+H32+F33+F46+H47+F48</f>
        <v>67</v>
      </c>
      <c r="T5" s="4">
        <f t="shared" ref="T5:T12" si="0">O5*2</f>
        <v>12</v>
      </c>
    </row>
    <row r="6" spans="1:20" x14ac:dyDescent="0.2">
      <c r="A6" s="12">
        <v>41346</v>
      </c>
      <c r="B6" s="16"/>
      <c r="C6" t="s">
        <v>19</v>
      </c>
      <c r="D6" s="4" t="s">
        <v>5</v>
      </c>
      <c r="E6" t="s">
        <v>181</v>
      </c>
      <c r="F6" s="4">
        <v>5</v>
      </c>
      <c r="G6" s="4" t="s">
        <v>5</v>
      </c>
      <c r="H6" s="15">
        <v>7</v>
      </c>
      <c r="I6" s="4">
        <v>583</v>
      </c>
      <c r="J6" s="17" t="s">
        <v>246</v>
      </c>
      <c r="K6" s="17" t="s">
        <v>193</v>
      </c>
      <c r="M6" t="s">
        <v>19</v>
      </c>
      <c r="N6" s="4">
        <v>9</v>
      </c>
      <c r="O6" s="4">
        <v>3</v>
      </c>
      <c r="P6" s="4">
        <v>0</v>
      </c>
      <c r="Q6" s="4">
        <v>6</v>
      </c>
      <c r="R6" s="4">
        <f>F4+H5+F6+H7+F8+F31+H32+F33+F42</f>
        <v>59</v>
      </c>
      <c r="S6" s="4">
        <f>H4+F5+H6+F7+H8+H31+F32+H33+H42</f>
        <v>65</v>
      </c>
      <c r="T6" s="4">
        <f t="shared" si="0"/>
        <v>6</v>
      </c>
    </row>
    <row r="7" spans="1:20" x14ac:dyDescent="0.2">
      <c r="A7" s="12">
        <v>41347</v>
      </c>
      <c r="C7" t="s">
        <v>181</v>
      </c>
      <c r="D7" s="4" t="s">
        <v>5</v>
      </c>
      <c r="E7" t="s">
        <v>19</v>
      </c>
      <c r="F7" s="4">
        <v>11</v>
      </c>
      <c r="G7" s="4" t="s">
        <v>5</v>
      </c>
      <c r="H7" s="4">
        <v>4</v>
      </c>
      <c r="I7" s="4">
        <v>507</v>
      </c>
      <c r="J7" s="17" t="s">
        <v>182</v>
      </c>
      <c r="K7" s="17" t="s">
        <v>204</v>
      </c>
      <c r="M7" t="s">
        <v>121</v>
      </c>
      <c r="N7" s="4">
        <v>9</v>
      </c>
      <c r="O7" s="4">
        <v>4</v>
      </c>
      <c r="P7" s="4">
        <v>0</v>
      </c>
      <c r="Q7" s="4">
        <v>5</v>
      </c>
      <c r="R7" s="4">
        <f>F16+H17+F18+H19+F20+H36+F37+H38+H42</f>
        <v>43</v>
      </c>
      <c r="S7" s="4">
        <f>H16+F17+H18+F19+H20+F36+H37+F38+F42</f>
        <v>39</v>
      </c>
      <c r="T7" s="4">
        <f t="shared" si="0"/>
        <v>8</v>
      </c>
    </row>
    <row r="8" spans="1:20" x14ac:dyDescent="0.2">
      <c r="A8" s="12">
        <v>41350</v>
      </c>
      <c r="C8" t="s">
        <v>19</v>
      </c>
      <c r="D8" s="4" t="s">
        <v>5</v>
      </c>
      <c r="E8" t="s">
        <v>181</v>
      </c>
      <c r="F8" s="4">
        <v>12</v>
      </c>
      <c r="G8" s="4" t="s">
        <v>5</v>
      </c>
      <c r="H8" s="4">
        <v>3</v>
      </c>
      <c r="I8" s="4">
        <v>879</v>
      </c>
      <c r="J8" s="17" t="s">
        <v>245</v>
      </c>
      <c r="K8" s="17" t="s">
        <v>247</v>
      </c>
      <c r="M8" t="s">
        <v>181</v>
      </c>
      <c r="N8" s="4">
        <v>5</v>
      </c>
      <c r="O8" s="4">
        <v>2</v>
      </c>
      <c r="P8" s="4">
        <v>0</v>
      </c>
      <c r="Q8" s="4">
        <v>3</v>
      </c>
      <c r="R8" s="4">
        <f>H4+F5+H6+F7+H8</f>
        <v>31</v>
      </c>
      <c r="S8" s="4">
        <f>F4+H5+F6+H7+F8</f>
        <v>38</v>
      </c>
      <c r="T8" s="4">
        <f t="shared" si="0"/>
        <v>4</v>
      </c>
    </row>
    <row r="9" spans="1:20" x14ac:dyDescent="0.2">
      <c r="C9" s="1" t="s">
        <v>109</v>
      </c>
      <c r="M9" t="s">
        <v>11</v>
      </c>
      <c r="N9" s="4">
        <v>5</v>
      </c>
      <c r="O9" s="4">
        <v>2</v>
      </c>
      <c r="P9" s="4">
        <v>0</v>
      </c>
      <c r="Q9" s="4">
        <v>3</v>
      </c>
      <c r="R9" s="4">
        <f>H23+F24+H25+F26+H27</f>
        <v>28</v>
      </c>
      <c r="S9" s="4">
        <f>F23+H24+F25+H26+F27</f>
        <v>31</v>
      </c>
      <c r="T9" s="4">
        <f t="shared" si="0"/>
        <v>4</v>
      </c>
    </row>
    <row r="10" spans="1:20" x14ac:dyDescent="0.2">
      <c r="M10" t="s">
        <v>87</v>
      </c>
      <c r="N10" s="4">
        <v>5</v>
      </c>
      <c r="O10" s="4">
        <v>2</v>
      </c>
      <c r="P10" s="4">
        <v>0</v>
      </c>
      <c r="Q10" s="4">
        <v>3</v>
      </c>
      <c r="R10" s="4">
        <f>H16+F17+H18+F19+H20</f>
        <v>23</v>
      </c>
      <c r="S10" s="4">
        <f>F16+H17+F18+H19+F20</f>
        <v>25</v>
      </c>
      <c r="T10" s="4">
        <f t="shared" si="0"/>
        <v>4</v>
      </c>
    </row>
    <row r="11" spans="1:20" x14ac:dyDescent="0.2">
      <c r="A11" s="12">
        <v>41341</v>
      </c>
      <c r="B11" s="16"/>
      <c r="C11" t="s">
        <v>163</v>
      </c>
      <c r="D11" s="4" t="s">
        <v>5</v>
      </c>
      <c r="E11" s="5" t="s">
        <v>180</v>
      </c>
      <c r="F11" s="15">
        <v>12</v>
      </c>
      <c r="G11" s="4" t="s">
        <v>5</v>
      </c>
      <c r="H11" s="15">
        <v>0</v>
      </c>
      <c r="I11" s="15">
        <v>712</v>
      </c>
      <c r="J11" s="17" t="s">
        <v>189</v>
      </c>
      <c r="K11" s="17" t="s">
        <v>190</v>
      </c>
      <c r="M11" t="s">
        <v>180</v>
      </c>
      <c r="N11" s="4">
        <v>3</v>
      </c>
      <c r="O11" s="4">
        <v>0</v>
      </c>
      <c r="P11" s="4">
        <v>0</v>
      </c>
      <c r="Q11" s="4">
        <v>3</v>
      </c>
      <c r="R11" s="4">
        <f>H11+F12+H13</f>
        <v>10</v>
      </c>
      <c r="S11" s="4">
        <f>F11+H12+F13</f>
        <v>24</v>
      </c>
      <c r="T11" s="4">
        <f t="shared" si="0"/>
        <v>0</v>
      </c>
    </row>
    <row r="12" spans="1:20" x14ac:dyDescent="0.2">
      <c r="A12" s="12">
        <v>41343</v>
      </c>
      <c r="B12" s="16"/>
      <c r="C12" s="5" t="s">
        <v>180</v>
      </c>
      <c r="D12" s="4" t="s">
        <v>5</v>
      </c>
      <c r="E12" t="s">
        <v>163</v>
      </c>
      <c r="F12" s="15">
        <v>3</v>
      </c>
      <c r="G12" s="4" t="s">
        <v>5</v>
      </c>
      <c r="H12" s="15">
        <v>4</v>
      </c>
      <c r="I12" s="15">
        <v>562</v>
      </c>
      <c r="J12" s="17" t="s">
        <v>187</v>
      </c>
      <c r="K12" s="17" t="s">
        <v>201</v>
      </c>
      <c r="N12" s="4">
        <f t="shared" ref="N12:S12" si="1">SUM(N4:N11)</f>
        <v>56</v>
      </c>
      <c r="O12" s="4">
        <f t="shared" si="1"/>
        <v>28</v>
      </c>
      <c r="P12" s="4">
        <f t="shared" si="1"/>
        <v>0</v>
      </c>
      <c r="Q12" s="4">
        <f t="shared" si="1"/>
        <v>28</v>
      </c>
      <c r="R12" s="4">
        <f t="shared" si="1"/>
        <v>322</v>
      </c>
      <c r="S12" s="4">
        <f t="shared" si="1"/>
        <v>322</v>
      </c>
      <c r="T12" s="4">
        <f t="shared" si="0"/>
        <v>56</v>
      </c>
    </row>
    <row r="13" spans="1:20" x14ac:dyDescent="0.2">
      <c r="A13" s="12">
        <v>41346</v>
      </c>
      <c r="B13" s="16"/>
      <c r="C13" t="s">
        <v>163</v>
      </c>
      <c r="D13" s="4" t="s">
        <v>5</v>
      </c>
      <c r="E13" s="5" t="s">
        <v>180</v>
      </c>
      <c r="F13" s="15">
        <v>8</v>
      </c>
      <c r="G13" s="4" t="s">
        <v>5</v>
      </c>
      <c r="H13" s="15">
        <v>7</v>
      </c>
      <c r="I13" s="15">
        <v>813</v>
      </c>
      <c r="J13" s="17" t="s">
        <v>182</v>
      </c>
      <c r="K13" s="17" t="s">
        <v>200</v>
      </c>
    </row>
    <row r="14" spans="1:20" x14ac:dyDescent="0.2">
      <c r="C14" s="1" t="s">
        <v>188</v>
      </c>
      <c r="E14" s="4"/>
      <c r="J14" s="4"/>
    </row>
    <row r="15" spans="1:20" x14ac:dyDescent="0.2">
      <c r="E15" s="4"/>
      <c r="J15" s="4"/>
      <c r="M15" s="1" t="s">
        <v>252</v>
      </c>
    </row>
    <row r="16" spans="1:20" x14ac:dyDescent="0.2">
      <c r="A16" s="12">
        <v>41341</v>
      </c>
      <c r="B16" s="16"/>
      <c r="C16" t="s">
        <v>121</v>
      </c>
      <c r="D16" s="4" t="s">
        <v>5</v>
      </c>
      <c r="E16" s="5" t="s">
        <v>87</v>
      </c>
      <c r="F16" s="15">
        <v>5</v>
      </c>
      <c r="G16" s="4" t="s">
        <v>5</v>
      </c>
      <c r="H16" s="15">
        <v>4</v>
      </c>
      <c r="I16" s="15">
        <v>629</v>
      </c>
      <c r="J16" s="17" t="s">
        <v>210</v>
      </c>
      <c r="K16" s="17" t="s">
        <v>211</v>
      </c>
      <c r="M16" t="s">
        <v>253</v>
      </c>
      <c r="N16" s="15" t="s">
        <v>259</v>
      </c>
      <c r="O16" t="s">
        <v>19</v>
      </c>
      <c r="P16" t="s">
        <v>181</v>
      </c>
      <c r="Q16" s="4">
        <v>3</v>
      </c>
      <c r="R16" s="4">
        <v>2</v>
      </c>
    </row>
    <row r="17" spans="1:18" x14ac:dyDescent="0.2">
      <c r="A17" s="12">
        <v>41343</v>
      </c>
      <c r="B17" s="16"/>
      <c r="C17" s="5" t="s">
        <v>87</v>
      </c>
      <c r="D17" s="4" t="s">
        <v>5</v>
      </c>
      <c r="E17" t="s">
        <v>121</v>
      </c>
      <c r="F17" s="15">
        <v>5</v>
      </c>
      <c r="G17" s="4" t="s">
        <v>5</v>
      </c>
      <c r="H17" s="15">
        <v>3</v>
      </c>
      <c r="I17" s="15">
        <v>524</v>
      </c>
      <c r="J17" s="17" t="s">
        <v>210</v>
      </c>
      <c r="K17" s="17" t="s">
        <v>211</v>
      </c>
      <c r="M17" t="s">
        <v>253</v>
      </c>
      <c r="N17" s="15" t="s">
        <v>259</v>
      </c>
      <c r="O17" t="s">
        <v>163</v>
      </c>
      <c r="P17" t="s">
        <v>180</v>
      </c>
      <c r="Q17" s="4">
        <v>3</v>
      </c>
      <c r="R17" s="4">
        <v>0</v>
      </c>
    </row>
    <row r="18" spans="1:18" x14ac:dyDescent="0.2">
      <c r="A18" s="12">
        <v>41346</v>
      </c>
      <c r="B18" s="16"/>
      <c r="C18" t="s">
        <v>121</v>
      </c>
      <c r="D18" s="4" t="s">
        <v>5</v>
      </c>
      <c r="E18" s="5" t="s">
        <v>87</v>
      </c>
      <c r="F18" s="15">
        <v>4</v>
      </c>
      <c r="G18" s="4" t="s">
        <v>5</v>
      </c>
      <c r="H18" s="15">
        <v>8</v>
      </c>
      <c r="I18" s="15">
        <v>802</v>
      </c>
      <c r="J18" s="17" t="s">
        <v>195</v>
      </c>
      <c r="K18" s="17" t="s">
        <v>158</v>
      </c>
      <c r="M18" t="s">
        <v>253</v>
      </c>
      <c r="N18" s="15" t="s">
        <v>259</v>
      </c>
      <c r="O18" t="s">
        <v>121</v>
      </c>
      <c r="P18" t="s">
        <v>87</v>
      </c>
      <c r="Q18" s="4">
        <v>3</v>
      </c>
      <c r="R18" s="4">
        <v>2</v>
      </c>
    </row>
    <row r="19" spans="1:18" x14ac:dyDescent="0.2">
      <c r="A19" s="12">
        <v>41348</v>
      </c>
      <c r="B19" s="16"/>
      <c r="C19" s="5" t="s">
        <v>87</v>
      </c>
      <c r="D19" s="4" t="s">
        <v>5</v>
      </c>
      <c r="E19" t="s">
        <v>121</v>
      </c>
      <c r="F19" s="15">
        <v>3</v>
      </c>
      <c r="G19" s="4" t="s">
        <v>5</v>
      </c>
      <c r="H19" s="15">
        <v>4</v>
      </c>
      <c r="I19" s="15">
        <v>593</v>
      </c>
      <c r="J19" s="17" t="s">
        <v>210</v>
      </c>
      <c r="K19" s="17" t="s">
        <v>211</v>
      </c>
      <c r="M19" t="s">
        <v>253</v>
      </c>
      <c r="N19" s="15" t="s">
        <v>259</v>
      </c>
      <c r="O19" t="s">
        <v>6</v>
      </c>
      <c r="P19" t="s">
        <v>11</v>
      </c>
      <c r="Q19" s="4">
        <v>3</v>
      </c>
      <c r="R19" s="4">
        <v>2</v>
      </c>
    </row>
    <row r="20" spans="1:18" x14ac:dyDescent="0.2">
      <c r="A20" s="12">
        <v>41351</v>
      </c>
      <c r="B20" s="16"/>
      <c r="C20" t="s">
        <v>121</v>
      </c>
      <c r="D20" s="4" t="s">
        <v>5</v>
      </c>
      <c r="E20" s="5" t="s">
        <v>87</v>
      </c>
      <c r="F20" s="15">
        <v>9</v>
      </c>
      <c r="G20" s="4" t="s">
        <v>5</v>
      </c>
      <c r="H20" s="15">
        <v>3</v>
      </c>
      <c r="I20" s="15">
        <v>902</v>
      </c>
      <c r="J20" s="17" t="s">
        <v>195</v>
      </c>
      <c r="K20" s="17" t="s">
        <v>158</v>
      </c>
      <c r="M20" t="s">
        <v>254</v>
      </c>
      <c r="N20" s="15" t="s">
        <v>259</v>
      </c>
      <c r="O20" t="s">
        <v>6</v>
      </c>
      <c r="P20" t="s">
        <v>19</v>
      </c>
      <c r="Q20" s="4">
        <v>3</v>
      </c>
      <c r="R20" s="4">
        <v>0</v>
      </c>
    </row>
    <row r="21" spans="1:18" x14ac:dyDescent="0.2">
      <c r="C21" s="1" t="s">
        <v>150</v>
      </c>
      <c r="E21" s="4"/>
      <c r="J21" s="4"/>
      <c r="M21" t="s">
        <v>254</v>
      </c>
      <c r="N21" s="15" t="s">
        <v>259</v>
      </c>
      <c r="O21" t="s">
        <v>163</v>
      </c>
      <c r="P21" t="s">
        <v>121</v>
      </c>
      <c r="Q21" s="4">
        <v>3</v>
      </c>
      <c r="R21" s="4">
        <v>0</v>
      </c>
    </row>
    <row r="22" spans="1:18" x14ac:dyDescent="0.2">
      <c r="B22" s="16"/>
      <c r="C22"/>
      <c r="E22"/>
      <c r="F22" s="15"/>
      <c r="H22" s="15"/>
      <c r="M22" t="s">
        <v>255</v>
      </c>
      <c r="N22" s="15" t="s">
        <v>259</v>
      </c>
      <c r="O22" t="s">
        <v>121</v>
      </c>
      <c r="P22" t="s">
        <v>19</v>
      </c>
      <c r="Q22" s="4">
        <v>1</v>
      </c>
      <c r="R22" s="4">
        <v>0</v>
      </c>
    </row>
    <row r="23" spans="1:18" x14ac:dyDescent="0.2">
      <c r="A23" s="12">
        <v>41341</v>
      </c>
      <c r="B23" s="16"/>
      <c r="C23" s="5" t="s">
        <v>6</v>
      </c>
      <c r="D23" s="4" t="s">
        <v>5</v>
      </c>
      <c r="E23" t="s">
        <v>11</v>
      </c>
      <c r="F23" s="15">
        <v>6</v>
      </c>
      <c r="G23" s="4" t="s">
        <v>5</v>
      </c>
      <c r="H23" s="15">
        <v>5</v>
      </c>
      <c r="I23" s="15">
        <v>749</v>
      </c>
      <c r="J23" s="17" t="s">
        <v>244</v>
      </c>
      <c r="K23" s="17" t="s">
        <v>184</v>
      </c>
      <c r="M23" t="s">
        <v>256</v>
      </c>
      <c r="N23" s="15" t="s">
        <v>259</v>
      </c>
      <c r="O23" t="s">
        <v>163</v>
      </c>
      <c r="P23" t="s">
        <v>6</v>
      </c>
      <c r="Q23" s="4">
        <v>3</v>
      </c>
      <c r="R23" s="4">
        <v>0</v>
      </c>
    </row>
    <row r="24" spans="1:18" x14ac:dyDescent="0.2">
      <c r="A24" s="12">
        <v>41343</v>
      </c>
      <c r="B24" s="16"/>
      <c r="C24" t="s">
        <v>11</v>
      </c>
      <c r="D24" s="4" t="s">
        <v>5</v>
      </c>
      <c r="E24" s="5" t="s">
        <v>6</v>
      </c>
      <c r="F24" s="15">
        <v>8</v>
      </c>
      <c r="G24" s="15" t="s">
        <v>5</v>
      </c>
      <c r="H24" s="15">
        <v>7</v>
      </c>
      <c r="I24" s="4">
        <v>862</v>
      </c>
      <c r="J24" s="17" t="s">
        <v>27</v>
      </c>
      <c r="K24" s="17" t="s">
        <v>155</v>
      </c>
      <c r="M24" t="s">
        <v>258</v>
      </c>
      <c r="Q24" s="4">
        <f>SUM(Q16:Q23)</f>
        <v>22</v>
      </c>
      <c r="R24" s="4">
        <f>SUM(R16:R23)</f>
        <v>6</v>
      </c>
    </row>
    <row r="25" spans="1:18" x14ac:dyDescent="0.2">
      <c r="A25" s="12">
        <v>41346</v>
      </c>
      <c r="B25" s="16"/>
      <c r="C25" s="5" t="s">
        <v>6</v>
      </c>
      <c r="D25" s="4" t="s">
        <v>5</v>
      </c>
      <c r="E25" t="s">
        <v>11</v>
      </c>
      <c r="F25" s="15">
        <v>7</v>
      </c>
      <c r="G25" s="4" t="s">
        <v>5</v>
      </c>
      <c r="H25" s="15">
        <v>8</v>
      </c>
      <c r="I25" s="4">
        <v>689</v>
      </c>
      <c r="J25" s="17" t="s">
        <v>244</v>
      </c>
      <c r="K25" s="17" t="s">
        <v>184</v>
      </c>
    </row>
    <row r="26" spans="1:18" x14ac:dyDescent="0.2">
      <c r="A26" s="12">
        <v>41348</v>
      </c>
      <c r="B26" s="16"/>
      <c r="C26" t="s">
        <v>11</v>
      </c>
      <c r="D26" s="4" t="s">
        <v>5</v>
      </c>
      <c r="E26" s="5" t="s">
        <v>6</v>
      </c>
      <c r="F26" s="15">
        <v>4</v>
      </c>
      <c r="G26" s="4" t="s">
        <v>5</v>
      </c>
      <c r="H26" s="15">
        <v>7</v>
      </c>
      <c r="I26" s="15">
        <v>1098</v>
      </c>
      <c r="J26" t="s">
        <v>27</v>
      </c>
      <c r="K26" t="s">
        <v>155</v>
      </c>
    </row>
    <row r="27" spans="1:18" x14ac:dyDescent="0.2">
      <c r="A27" s="12">
        <v>41350</v>
      </c>
      <c r="B27" s="16"/>
      <c r="C27" s="5" t="s">
        <v>6</v>
      </c>
      <c r="D27" s="4" t="s">
        <v>5</v>
      </c>
      <c r="E27" t="s">
        <v>11</v>
      </c>
      <c r="F27" s="15">
        <v>4</v>
      </c>
      <c r="G27" s="4" t="s">
        <v>5</v>
      </c>
      <c r="H27" s="15">
        <v>3</v>
      </c>
      <c r="I27" s="15">
        <v>832</v>
      </c>
      <c r="J27" t="s">
        <v>27</v>
      </c>
      <c r="K27" t="s">
        <v>155</v>
      </c>
    </row>
    <row r="28" spans="1:18" x14ac:dyDescent="0.2">
      <c r="C28" s="1" t="s">
        <v>248</v>
      </c>
    </row>
    <row r="30" spans="1:18" x14ac:dyDescent="0.2">
      <c r="A30" s="11" t="s">
        <v>38</v>
      </c>
    </row>
    <row r="31" spans="1:18" x14ac:dyDescent="0.2">
      <c r="A31" s="12">
        <v>41355</v>
      </c>
      <c r="C31" t="s">
        <v>19</v>
      </c>
      <c r="D31" s="4" t="s">
        <v>5</v>
      </c>
      <c r="E31" s="5" t="s">
        <v>6</v>
      </c>
      <c r="F31" s="4">
        <v>6</v>
      </c>
      <c r="G31" s="4" t="s">
        <v>5</v>
      </c>
      <c r="H31" s="4">
        <v>9</v>
      </c>
      <c r="I31" s="4">
        <v>841</v>
      </c>
      <c r="J31" s="17" t="s">
        <v>210</v>
      </c>
      <c r="K31" s="17" t="s">
        <v>211</v>
      </c>
    </row>
    <row r="32" spans="1:18" x14ac:dyDescent="0.2">
      <c r="A32" s="12">
        <v>41357</v>
      </c>
      <c r="C32" s="5" t="s">
        <v>6</v>
      </c>
      <c r="D32" s="4" t="s">
        <v>5</v>
      </c>
      <c r="E32" t="s">
        <v>19</v>
      </c>
      <c r="F32" s="4">
        <v>10</v>
      </c>
      <c r="G32" s="4" t="s">
        <v>5</v>
      </c>
      <c r="H32" s="4">
        <v>7</v>
      </c>
      <c r="I32" s="4">
        <v>552</v>
      </c>
      <c r="J32" s="17" t="s">
        <v>203</v>
      </c>
      <c r="K32" s="17" t="s">
        <v>204</v>
      </c>
    </row>
    <row r="33" spans="1:11" x14ac:dyDescent="0.2">
      <c r="A33" s="12">
        <v>41360</v>
      </c>
      <c r="C33" t="s">
        <v>19</v>
      </c>
      <c r="D33" s="4" t="s">
        <v>5</v>
      </c>
      <c r="E33" s="5" t="s">
        <v>6</v>
      </c>
      <c r="F33" s="4">
        <v>7</v>
      </c>
      <c r="G33" s="4" t="s">
        <v>5</v>
      </c>
      <c r="H33" s="4">
        <v>8</v>
      </c>
      <c r="I33" s="4">
        <v>701</v>
      </c>
      <c r="J33" s="17" t="s">
        <v>189</v>
      </c>
      <c r="K33" s="17" t="s">
        <v>190</v>
      </c>
    </row>
    <row r="34" spans="1:11" x14ac:dyDescent="0.2">
      <c r="C34" s="3" t="s">
        <v>168</v>
      </c>
    </row>
    <row r="35" spans="1:11" x14ac:dyDescent="0.2">
      <c r="C35"/>
    </row>
    <row r="36" spans="1:11" x14ac:dyDescent="0.2">
      <c r="A36" s="12">
        <v>41355</v>
      </c>
      <c r="C36" t="s">
        <v>163</v>
      </c>
      <c r="D36" s="4" t="s">
        <v>5</v>
      </c>
      <c r="E36" t="s">
        <v>121</v>
      </c>
      <c r="F36" s="4">
        <v>5</v>
      </c>
      <c r="G36" s="4" t="s">
        <v>5</v>
      </c>
      <c r="H36" s="4">
        <v>3</v>
      </c>
      <c r="I36" s="4">
        <v>840</v>
      </c>
      <c r="J36" s="17" t="s">
        <v>195</v>
      </c>
      <c r="K36" s="17" t="s">
        <v>158</v>
      </c>
    </row>
    <row r="37" spans="1:11" x14ac:dyDescent="0.2">
      <c r="A37" s="12">
        <v>41357</v>
      </c>
      <c r="C37" t="s">
        <v>121</v>
      </c>
      <c r="D37" s="4" t="s">
        <v>5</v>
      </c>
      <c r="E37" t="s">
        <v>163</v>
      </c>
      <c r="F37" s="4">
        <v>3</v>
      </c>
      <c r="G37" s="4" t="s">
        <v>5</v>
      </c>
      <c r="H37" s="4">
        <v>4</v>
      </c>
      <c r="I37" s="4">
        <v>1209</v>
      </c>
      <c r="J37" s="17" t="s">
        <v>210</v>
      </c>
      <c r="K37" s="17" t="s">
        <v>211</v>
      </c>
    </row>
    <row r="38" spans="1:11" x14ac:dyDescent="0.2">
      <c r="A38" s="12">
        <v>41360</v>
      </c>
      <c r="C38" t="s">
        <v>163</v>
      </c>
      <c r="D38" s="4" t="s">
        <v>5</v>
      </c>
      <c r="E38" t="s">
        <v>121</v>
      </c>
      <c r="F38" s="4">
        <v>6</v>
      </c>
      <c r="G38" s="4" t="s">
        <v>5</v>
      </c>
      <c r="H38" s="4">
        <v>5</v>
      </c>
      <c r="I38" s="4">
        <v>840</v>
      </c>
      <c r="J38" t="s">
        <v>27</v>
      </c>
      <c r="K38" t="s">
        <v>155</v>
      </c>
    </row>
    <row r="39" spans="1:11" x14ac:dyDescent="0.2">
      <c r="C39" s="3" t="s">
        <v>220</v>
      </c>
      <c r="K39" s="5"/>
    </row>
    <row r="41" spans="1:11" x14ac:dyDescent="0.2">
      <c r="A41" s="11" t="s">
        <v>39</v>
      </c>
      <c r="C41"/>
    </row>
    <row r="42" spans="1:11" x14ac:dyDescent="0.2">
      <c r="A42" s="12">
        <v>41364</v>
      </c>
      <c r="C42" t="s">
        <v>19</v>
      </c>
      <c r="D42" s="15" t="s">
        <v>5</v>
      </c>
      <c r="E42" t="s">
        <v>121</v>
      </c>
      <c r="F42" s="4">
        <v>1</v>
      </c>
      <c r="G42" s="15" t="s">
        <v>5</v>
      </c>
      <c r="H42" s="4">
        <v>7</v>
      </c>
      <c r="I42" s="4">
        <v>864</v>
      </c>
      <c r="J42" s="17" t="s">
        <v>203</v>
      </c>
      <c r="K42" s="17" t="s">
        <v>204</v>
      </c>
    </row>
    <row r="43" spans="1:11" x14ac:dyDescent="0.2">
      <c r="C43" s="1" t="s">
        <v>171</v>
      </c>
      <c r="K43" s="5"/>
    </row>
    <row r="44" spans="1:11" x14ac:dyDescent="0.2">
      <c r="C44"/>
      <c r="K44" s="5"/>
    </row>
    <row r="45" spans="1:11" x14ac:dyDescent="0.2">
      <c r="A45" s="11" t="s">
        <v>40</v>
      </c>
    </row>
    <row r="46" spans="1:11" x14ac:dyDescent="0.2">
      <c r="A46" s="12">
        <v>41369</v>
      </c>
      <c r="C46" t="s">
        <v>163</v>
      </c>
      <c r="D46" s="4" t="s">
        <v>5</v>
      </c>
      <c r="E46" s="5" t="s">
        <v>6</v>
      </c>
      <c r="F46" s="4">
        <v>7</v>
      </c>
      <c r="G46" s="4" t="s">
        <v>5</v>
      </c>
      <c r="H46" s="4">
        <v>5</v>
      </c>
      <c r="I46" s="4">
        <v>930</v>
      </c>
      <c r="J46" s="17" t="s">
        <v>189</v>
      </c>
      <c r="K46" s="17" t="s">
        <v>190</v>
      </c>
    </row>
    <row r="47" spans="1:11" x14ac:dyDescent="0.2">
      <c r="A47" s="12">
        <v>41371</v>
      </c>
      <c r="C47" s="5" t="s">
        <v>6</v>
      </c>
      <c r="D47" s="4" t="s">
        <v>5</v>
      </c>
      <c r="E47" t="s">
        <v>163</v>
      </c>
      <c r="F47" s="4">
        <v>4</v>
      </c>
      <c r="G47" s="4" t="s">
        <v>5</v>
      </c>
      <c r="H47" s="4">
        <v>5</v>
      </c>
      <c r="I47" s="4">
        <v>1026</v>
      </c>
      <c r="J47" s="17" t="s">
        <v>189</v>
      </c>
      <c r="K47" s="17" t="s">
        <v>190</v>
      </c>
    </row>
    <row r="48" spans="1:11" x14ac:dyDescent="0.2">
      <c r="A48" s="12">
        <v>41374</v>
      </c>
      <c r="C48" t="s">
        <v>163</v>
      </c>
      <c r="D48" s="4" t="s">
        <v>5</v>
      </c>
      <c r="E48" s="5" t="s">
        <v>6</v>
      </c>
      <c r="F48" s="4">
        <v>7</v>
      </c>
      <c r="G48" s="4" t="s">
        <v>5</v>
      </c>
      <c r="H48" s="4">
        <v>3</v>
      </c>
      <c r="I48" s="4">
        <v>2492</v>
      </c>
      <c r="J48" t="s">
        <v>27</v>
      </c>
      <c r="K48" t="s">
        <v>155</v>
      </c>
    </row>
    <row r="49" spans="1:11" x14ac:dyDescent="0.2">
      <c r="A49" s="13"/>
      <c r="C49" s="1" t="s">
        <v>257</v>
      </c>
      <c r="E49" s="6"/>
    </row>
    <row r="50" spans="1:11" x14ac:dyDescent="0.2">
      <c r="A50" s="13"/>
      <c r="C50"/>
      <c r="E50" s="6"/>
      <c r="J50" s="1" t="s">
        <v>114</v>
      </c>
      <c r="K50" s="4"/>
    </row>
    <row r="51" spans="1:11" x14ac:dyDescent="0.2">
      <c r="J51" t="s">
        <v>27</v>
      </c>
      <c r="K51" s="4">
        <f t="shared" ref="K51:K70" si="2">COUNTIFS($J$2:$K$48,J51)</f>
        <v>5</v>
      </c>
    </row>
    <row r="52" spans="1:11" x14ac:dyDescent="0.2">
      <c r="J52" s="17" t="s">
        <v>189</v>
      </c>
      <c r="K52" s="4">
        <f t="shared" si="2"/>
        <v>4</v>
      </c>
    </row>
    <row r="53" spans="1:11" x14ac:dyDescent="0.2">
      <c r="J53" s="17" t="s">
        <v>245</v>
      </c>
      <c r="K53" s="4">
        <f t="shared" si="2"/>
        <v>2</v>
      </c>
    </row>
    <row r="54" spans="1:11" x14ac:dyDescent="0.2">
      <c r="J54" s="17" t="s">
        <v>182</v>
      </c>
      <c r="K54" s="4">
        <f t="shared" si="2"/>
        <v>3</v>
      </c>
    </row>
    <row r="55" spans="1:11" x14ac:dyDescent="0.2">
      <c r="J55" s="17" t="s">
        <v>246</v>
      </c>
      <c r="K55" s="4">
        <f t="shared" si="2"/>
        <v>1</v>
      </c>
    </row>
    <row r="56" spans="1:11" x14ac:dyDescent="0.2">
      <c r="J56" t="s">
        <v>203</v>
      </c>
      <c r="K56" s="4">
        <f t="shared" si="2"/>
        <v>2</v>
      </c>
    </row>
    <row r="57" spans="1:11" x14ac:dyDescent="0.2">
      <c r="J57" s="17" t="s">
        <v>187</v>
      </c>
      <c r="K57" s="4">
        <f t="shared" si="2"/>
        <v>1</v>
      </c>
    </row>
    <row r="58" spans="1:11" x14ac:dyDescent="0.2">
      <c r="J58" s="17" t="s">
        <v>244</v>
      </c>
      <c r="K58" s="4">
        <f t="shared" si="2"/>
        <v>2</v>
      </c>
    </row>
    <row r="59" spans="1:11" x14ac:dyDescent="0.2">
      <c r="J59" s="17" t="s">
        <v>184</v>
      </c>
      <c r="K59" s="4">
        <f t="shared" si="2"/>
        <v>2</v>
      </c>
    </row>
    <row r="60" spans="1:11" x14ac:dyDescent="0.2">
      <c r="J60" s="17" t="s">
        <v>195</v>
      </c>
      <c r="K60" s="4">
        <f t="shared" si="2"/>
        <v>4</v>
      </c>
    </row>
    <row r="61" spans="1:11" x14ac:dyDescent="0.2">
      <c r="J61" s="17" t="s">
        <v>200</v>
      </c>
      <c r="K61" s="4">
        <f t="shared" si="2"/>
        <v>1</v>
      </c>
    </row>
    <row r="62" spans="1:11" x14ac:dyDescent="0.2">
      <c r="J62" t="s">
        <v>204</v>
      </c>
      <c r="K62" s="4">
        <f t="shared" si="2"/>
        <v>4</v>
      </c>
    </row>
    <row r="63" spans="1:11" x14ac:dyDescent="0.2">
      <c r="J63" t="s">
        <v>210</v>
      </c>
      <c r="K63" s="4">
        <f t="shared" si="2"/>
        <v>5</v>
      </c>
    </row>
    <row r="64" spans="1:11" x14ac:dyDescent="0.2">
      <c r="J64" t="s">
        <v>211</v>
      </c>
      <c r="K64" s="4">
        <f t="shared" si="2"/>
        <v>5</v>
      </c>
    </row>
    <row r="65" spans="10:11" x14ac:dyDescent="0.2">
      <c r="J65" s="17" t="s">
        <v>193</v>
      </c>
      <c r="K65" s="4">
        <f t="shared" si="2"/>
        <v>1</v>
      </c>
    </row>
    <row r="66" spans="10:11" x14ac:dyDescent="0.2">
      <c r="J66" s="17" t="s">
        <v>247</v>
      </c>
      <c r="K66" s="4">
        <f t="shared" si="2"/>
        <v>1</v>
      </c>
    </row>
    <row r="67" spans="10:11" x14ac:dyDescent="0.2">
      <c r="J67" s="17" t="s">
        <v>158</v>
      </c>
      <c r="K67" s="4">
        <f t="shared" si="2"/>
        <v>3</v>
      </c>
    </row>
    <row r="68" spans="10:11" x14ac:dyDescent="0.2">
      <c r="J68" t="s">
        <v>155</v>
      </c>
      <c r="K68" s="4">
        <f t="shared" si="2"/>
        <v>5</v>
      </c>
    </row>
    <row r="69" spans="10:11" x14ac:dyDescent="0.2">
      <c r="J69" s="17" t="s">
        <v>201</v>
      </c>
      <c r="K69" s="4">
        <f t="shared" si="2"/>
        <v>1</v>
      </c>
    </row>
    <row r="70" spans="10:11" x14ac:dyDescent="0.2">
      <c r="J70" s="17" t="s">
        <v>190</v>
      </c>
      <c r="K70" s="4">
        <f t="shared" si="2"/>
        <v>4</v>
      </c>
    </row>
    <row r="71" spans="10:11" x14ac:dyDescent="0.2">
      <c r="J71" s="17" t="s">
        <v>173</v>
      </c>
      <c r="K71" s="4">
        <f>SUM(K51:K70)</f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&amp;LSalibandyliitto&amp;CMiesten Salibandyliigan play offs ottelut kaudella 2012-13&amp;R10.4.2013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9" width="4.28515625" style="4" customWidth="1"/>
    <col min="10" max="10" width="7.5703125" style="4" customWidth="1"/>
    <col min="11" max="12" width="16.28515625" customWidth="1"/>
    <col min="14" max="14" width="12" bestFit="1" customWidth="1"/>
  </cols>
  <sheetData>
    <row r="1" spans="1:21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/>
      <c r="J1" s="2" t="s">
        <v>3</v>
      </c>
      <c r="K1" s="1" t="s">
        <v>249</v>
      </c>
    </row>
    <row r="2" spans="1:21" s="1" customFormat="1" x14ac:dyDescent="0.2">
      <c r="A2" s="10"/>
      <c r="C2" s="3"/>
      <c r="D2" s="2"/>
      <c r="E2" s="3"/>
      <c r="F2" s="2"/>
      <c r="G2" s="2"/>
      <c r="H2" s="2"/>
      <c r="I2" s="2"/>
      <c r="J2" s="2"/>
    </row>
    <row r="3" spans="1:21" x14ac:dyDescent="0.2">
      <c r="A3" s="11" t="s">
        <v>49</v>
      </c>
      <c r="C3" s="6"/>
      <c r="O3" s="4" t="s">
        <v>212</v>
      </c>
      <c r="P3" s="4" t="s">
        <v>213</v>
      </c>
      <c r="Q3" s="4" t="s">
        <v>214</v>
      </c>
      <c r="R3" s="4" t="s">
        <v>215</v>
      </c>
      <c r="S3" s="4" t="s">
        <v>216</v>
      </c>
      <c r="T3" s="4" t="s">
        <v>217</v>
      </c>
      <c r="U3" s="4" t="s">
        <v>218</v>
      </c>
    </row>
    <row r="4" spans="1:21" x14ac:dyDescent="0.2">
      <c r="A4" s="12">
        <v>40977</v>
      </c>
      <c r="B4" s="16"/>
      <c r="C4" t="s">
        <v>163</v>
      </c>
      <c r="D4" s="4" t="s">
        <v>5</v>
      </c>
      <c r="E4" t="s">
        <v>209</v>
      </c>
      <c r="F4" s="4">
        <v>9</v>
      </c>
      <c r="G4" s="4" t="s">
        <v>5</v>
      </c>
      <c r="H4" s="15">
        <v>5</v>
      </c>
      <c r="I4" s="15"/>
      <c r="J4" s="4">
        <v>781</v>
      </c>
      <c r="K4" s="17" t="s">
        <v>187</v>
      </c>
      <c r="L4" s="17" t="s">
        <v>201</v>
      </c>
      <c r="N4" t="s">
        <v>163</v>
      </c>
      <c r="O4" s="4">
        <v>11</v>
      </c>
      <c r="P4" s="4">
        <v>9</v>
      </c>
      <c r="Q4" s="4">
        <v>0</v>
      </c>
      <c r="R4" s="4">
        <v>2</v>
      </c>
      <c r="S4" s="4">
        <f>SUM(F4+H5+F6+F26+H27+F28+F41+H42+F43+H44+F45)</f>
        <v>90</v>
      </c>
      <c r="T4" s="4">
        <f>SUM(H4+F5+H6+H26+F27+H28+H41+F42+H43+F44+H45)</f>
        <v>55</v>
      </c>
      <c r="U4" s="4">
        <f>P4*2</f>
        <v>18</v>
      </c>
    </row>
    <row r="5" spans="1:21" x14ac:dyDescent="0.2">
      <c r="A5" s="12">
        <v>40979</v>
      </c>
      <c r="B5" s="16"/>
      <c r="C5" t="s">
        <v>209</v>
      </c>
      <c r="D5" s="4" t="s">
        <v>5</v>
      </c>
      <c r="E5" t="s">
        <v>163</v>
      </c>
      <c r="F5" s="4">
        <v>3</v>
      </c>
      <c r="G5" s="4" t="s">
        <v>5</v>
      </c>
      <c r="H5" s="4">
        <v>12</v>
      </c>
      <c r="J5" s="4">
        <v>520</v>
      </c>
      <c r="K5" t="s">
        <v>203</v>
      </c>
      <c r="L5" t="s">
        <v>204</v>
      </c>
      <c r="N5" s="17" t="s">
        <v>6</v>
      </c>
      <c r="O5" s="4">
        <v>11</v>
      </c>
      <c r="P5" s="4">
        <v>8</v>
      </c>
      <c r="Q5" s="4">
        <v>0</v>
      </c>
      <c r="R5" s="4">
        <v>3</v>
      </c>
      <c r="S5" s="4">
        <f>SUM(F14+H15+F16+F31+H32+F33+H41+F42+H43+F44+H45)</f>
        <v>64</v>
      </c>
      <c r="T5" s="4">
        <f>SUM(H14+F15+H16+H31+F32+H33+F41+H42+F43+H44+F45)</f>
        <v>53</v>
      </c>
      <c r="U5" s="4">
        <f t="shared" ref="U5:U12" si="0">P5*2</f>
        <v>16</v>
      </c>
    </row>
    <row r="6" spans="1:21" x14ac:dyDescent="0.2">
      <c r="A6" s="12">
        <v>40982</v>
      </c>
      <c r="B6" s="16"/>
      <c r="C6" t="s">
        <v>163</v>
      </c>
      <c r="D6" s="4" t="s">
        <v>5</v>
      </c>
      <c r="E6" t="s">
        <v>209</v>
      </c>
      <c r="F6" s="4">
        <v>7</v>
      </c>
      <c r="G6" s="4" t="s">
        <v>5</v>
      </c>
      <c r="H6" s="15">
        <v>4</v>
      </c>
      <c r="I6" s="15"/>
      <c r="J6" s="4">
        <v>745</v>
      </c>
      <c r="K6" s="17" t="s">
        <v>187</v>
      </c>
      <c r="L6" s="17" t="s">
        <v>201</v>
      </c>
      <c r="N6" t="s">
        <v>199</v>
      </c>
      <c r="O6" s="4">
        <v>8</v>
      </c>
      <c r="P6" s="4">
        <v>4</v>
      </c>
      <c r="Q6" s="4">
        <v>0</v>
      </c>
      <c r="R6" s="4">
        <v>4</v>
      </c>
      <c r="S6" s="4">
        <f>SUM(H19+F20+H21+F22+H31+F32+H33+F37)</f>
        <v>43</v>
      </c>
      <c r="T6" s="4">
        <f>SUM(F19+H20+F21+H22+F31+H32+F33+H37)</f>
        <v>47</v>
      </c>
      <c r="U6" s="4">
        <f t="shared" si="0"/>
        <v>8</v>
      </c>
    </row>
    <row r="7" spans="1:21" x14ac:dyDescent="0.2">
      <c r="C7" s="1" t="s">
        <v>188</v>
      </c>
      <c r="N7" t="s">
        <v>19</v>
      </c>
      <c r="O7" s="4">
        <v>7</v>
      </c>
      <c r="P7" s="4">
        <v>3</v>
      </c>
      <c r="Q7" s="4">
        <v>0</v>
      </c>
      <c r="R7" s="4">
        <v>4</v>
      </c>
      <c r="S7" s="4">
        <f>SUM(H9+F10+H11+H26+F27+H28+H37)</f>
        <v>46</v>
      </c>
      <c r="T7" s="4">
        <f>SUM(F9+H10+F11+F26+H27+F28+F37)</f>
        <v>53</v>
      </c>
      <c r="U7" s="4">
        <f t="shared" si="0"/>
        <v>6</v>
      </c>
    </row>
    <row r="8" spans="1:21" x14ac:dyDescent="0.2">
      <c r="N8" t="s">
        <v>121</v>
      </c>
      <c r="O8" s="4">
        <v>3</v>
      </c>
      <c r="P8" s="4">
        <v>0</v>
      </c>
      <c r="Q8" s="4">
        <v>0</v>
      </c>
      <c r="R8" s="4">
        <v>3</v>
      </c>
      <c r="S8" s="4">
        <f>SUM(F9+H10+F11)</f>
        <v>17</v>
      </c>
      <c r="T8" s="4">
        <f>SUM(H9+F10+H11)</f>
        <v>22</v>
      </c>
      <c r="U8" s="4">
        <f t="shared" si="0"/>
        <v>0</v>
      </c>
    </row>
    <row r="9" spans="1:21" x14ac:dyDescent="0.2">
      <c r="A9" s="12">
        <v>40977</v>
      </c>
      <c r="B9" s="16"/>
      <c r="C9" t="s">
        <v>121</v>
      </c>
      <c r="D9" s="4" t="s">
        <v>5</v>
      </c>
      <c r="E9" t="s">
        <v>19</v>
      </c>
      <c r="F9" s="15">
        <v>7</v>
      </c>
      <c r="G9" s="4" t="s">
        <v>5</v>
      </c>
      <c r="H9" s="15">
        <v>8</v>
      </c>
      <c r="I9" s="15"/>
      <c r="J9" s="15">
        <v>612</v>
      </c>
      <c r="K9" s="17" t="s">
        <v>182</v>
      </c>
      <c r="L9" s="17" t="s">
        <v>200</v>
      </c>
      <c r="N9" t="s">
        <v>11</v>
      </c>
      <c r="O9" s="4">
        <v>4</v>
      </c>
      <c r="P9" s="4">
        <v>1</v>
      </c>
      <c r="Q9" s="4">
        <v>0</v>
      </c>
      <c r="R9" s="4">
        <v>3</v>
      </c>
      <c r="S9" s="4">
        <f>SUM(F19+H20+F21+H22)</f>
        <v>21</v>
      </c>
      <c r="T9" s="4">
        <f>SUM(H19+F20+H21+F22)</f>
        <v>24</v>
      </c>
      <c r="U9" s="4">
        <f t="shared" si="0"/>
        <v>2</v>
      </c>
    </row>
    <row r="10" spans="1:21" x14ac:dyDescent="0.2">
      <c r="A10" s="12">
        <v>40979</v>
      </c>
      <c r="B10" s="16"/>
      <c r="C10" t="s">
        <v>19</v>
      </c>
      <c r="D10" s="4" t="s">
        <v>5</v>
      </c>
      <c r="E10" t="s">
        <v>121</v>
      </c>
      <c r="F10" s="15">
        <v>8</v>
      </c>
      <c r="G10" s="4" t="s">
        <v>5</v>
      </c>
      <c r="H10" s="15">
        <v>5</v>
      </c>
      <c r="I10" s="15"/>
      <c r="J10" s="15">
        <v>821</v>
      </c>
      <c r="K10" s="17" t="s">
        <v>195</v>
      </c>
      <c r="L10" s="17" t="s">
        <v>158</v>
      </c>
      <c r="N10" t="s">
        <v>87</v>
      </c>
      <c r="O10" s="4">
        <v>3</v>
      </c>
      <c r="P10" s="4">
        <v>0</v>
      </c>
      <c r="Q10" s="4">
        <v>0</v>
      </c>
      <c r="R10" s="4">
        <v>3</v>
      </c>
      <c r="S10" s="4">
        <f>SUM(H14+F15+H16)</f>
        <v>8</v>
      </c>
      <c r="T10" s="4">
        <f>SUM(F14+H15+F16)</f>
        <v>19</v>
      </c>
      <c r="U10" s="4">
        <f t="shared" si="0"/>
        <v>0</v>
      </c>
    </row>
    <row r="11" spans="1:21" x14ac:dyDescent="0.2">
      <c r="A11" s="12">
        <v>40982</v>
      </c>
      <c r="B11" s="16"/>
      <c r="C11" t="s">
        <v>121</v>
      </c>
      <c r="D11" s="4" t="s">
        <v>5</v>
      </c>
      <c r="E11" t="s">
        <v>19</v>
      </c>
      <c r="F11" s="15">
        <v>5</v>
      </c>
      <c r="G11" s="4" t="s">
        <v>5</v>
      </c>
      <c r="H11" s="15">
        <v>6</v>
      </c>
      <c r="I11" s="15"/>
      <c r="J11" s="15">
        <v>1221</v>
      </c>
      <c r="K11" s="17" t="s">
        <v>182</v>
      </c>
      <c r="L11" s="17" t="s">
        <v>200</v>
      </c>
      <c r="N11" t="s">
        <v>209</v>
      </c>
      <c r="O11" s="4">
        <v>3</v>
      </c>
      <c r="P11" s="4">
        <v>0</v>
      </c>
      <c r="Q11" s="4">
        <v>0</v>
      </c>
      <c r="R11" s="4">
        <v>3</v>
      </c>
      <c r="S11" s="4">
        <f>SUM(H4+F5+H6)</f>
        <v>12</v>
      </c>
      <c r="T11" s="4">
        <f>SUM(F4+H5+F6)</f>
        <v>28</v>
      </c>
      <c r="U11" s="4">
        <f t="shared" si="0"/>
        <v>0</v>
      </c>
    </row>
    <row r="12" spans="1:21" x14ac:dyDescent="0.2">
      <c r="C12" s="1" t="s">
        <v>52</v>
      </c>
      <c r="E12" s="4"/>
      <c r="K12" s="4"/>
      <c r="O12" s="4">
        <f t="shared" ref="O12:T12" si="1">SUM(O4:O11)</f>
        <v>50</v>
      </c>
      <c r="P12" s="4">
        <f t="shared" si="1"/>
        <v>25</v>
      </c>
      <c r="Q12" s="4">
        <f t="shared" si="1"/>
        <v>0</v>
      </c>
      <c r="R12" s="4">
        <f t="shared" si="1"/>
        <v>25</v>
      </c>
      <c r="S12" s="4">
        <f t="shared" si="1"/>
        <v>301</v>
      </c>
      <c r="T12" s="4">
        <f t="shared" si="1"/>
        <v>301</v>
      </c>
      <c r="U12" s="4">
        <f t="shared" si="0"/>
        <v>50</v>
      </c>
    </row>
    <row r="13" spans="1:21" x14ac:dyDescent="0.2">
      <c r="E13" s="4"/>
      <c r="K13" s="4"/>
    </row>
    <row r="14" spans="1:21" x14ac:dyDescent="0.2">
      <c r="A14" s="12">
        <v>40977</v>
      </c>
      <c r="B14" s="16"/>
      <c r="C14" t="s">
        <v>6</v>
      </c>
      <c r="D14" s="4" t="s">
        <v>5</v>
      </c>
      <c r="E14" t="s">
        <v>87</v>
      </c>
      <c r="F14" s="15">
        <v>9</v>
      </c>
      <c r="G14" s="4" t="s">
        <v>5</v>
      </c>
      <c r="H14" s="15">
        <v>3</v>
      </c>
      <c r="I14" s="15"/>
      <c r="J14" s="15">
        <v>489</v>
      </c>
      <c r="K14" s="17" t="s">
        <v>128</v>
      </c>
      <c r="L14" s="17" t="s">
        <v>193</v>
      </c>
    </row>
    <row r="15" spans="1:21" x14ac:dyDescent="0.2">
      <c r="A15" s="12">
        <v>40979</v>
      </c>
      <c r="B15" s="16"/>
      <c r="C15" t="s">
        <v>87</v>
      </c>
      <c r="D15" s="4" t="s">
        <v>5</v>
      </c>
      <c r="E15" t="s">
        <v>6</v>
      </c>
      <c r="F15" s="15">
        <v>3</v>
      </c>
      <c r="G15" s="4" t="s">
        <v>5</v>
      </c>
      <c r="H15" s="15">
        <v>5</v>
      </c>
      <c r="I15" s="15"/>
      <c r="J15" s="15">
        <v>550</v>
      </c>
      <c r="K15" t="s">
        <v>27</v>
      </c>
      <c r="L15" t="s">
        <v>155</v>
      </c>
      <c r="N15" s="1" t="s">
        <v>252</v>
      </c>
    </row>
    <row r="16" spans="1:21" x14ac:dyDescent="0.2">
      <c r="A16" s="12">
        <v>40982</v>
      </c>
      <c r="B16" s="16"/>
      <c r="C16" t="s">
        <v>6</v>
      </c>
      <c r="D16" s="4" t="s">
        <v>5</v>
      </c>
      <c r="E16" t="s">
        <v>87</v>
      </c>
      <c r="F16" s="15">
        <v>5</v>
      </c>
      <c r="G16" s="4" t="s">
        <v>5</v>
      </c>
      <c r="H16" s="15">
        <v>2</v>
      </c>
      <c r="I16" s="15"/>
      <c r="J16" s="15">
        <v>612</v>
      </c>
      <c r="K16" s="17" t="s">
        <v>128</v>
      </c>
      <c r="L16" s="17" t="s">
        <v>193</v>
      </c>
      <c r="N16" t="s">
        <v>253</v>
      </c>
      <c r="O16" s="15" t="s">
        <v>265</v>
      </c>
      <c r="P16" t="s">
        <v>163</v>
      </c>
      <c r="Q16" t="s">
        <v>209</v>
      </c>
      <c r="R16" s="4">
        <v>3</v>
      </c>
      <c r="S16" s="4">
        <v>0</v>
      </c>
    </row>
    <row r="17" spans="1:19" x14ac:dyDescent="0.2">
      <c r="C17" s="1" t="s">
        <v>131</v>
      </c>
      <c r="E17" s="4"/>
      <c r="K17" s="4"/>
      <c r="N17" t="s">
        <v>253</v>
      </c>
      <c r="O17" s="15" t="s">
        <v>265</v>
      </c>
      <c r="P17" s="5" t="s">
        <v>19</v>
      </c>
      <c r="Q17" s="5" t="s">
        <v>121</v>
      </c>
      <c r="R17" s="4">
        <v>3</v>
      </c>
      <c r="S17" s="4">
        <v>0</v>
      </c>
    </row>
    <row r="18" spans="1:19" x14ac:dyDescent="0.2">
      <c r="B18" s="16"/>
      <c r="C18"/>
      <c r="E18"/>
      <c r="F18" s="15"/>
      <c r="H18" s="15"/>
      <c r="I18" s="15"/>
      <c r="N18" t="s">
        <v>253</v>
      </c>
      <c r="O18" s="15" t="s">
        <v>265</v>
      </c>
      <c r="P18" t="s">
        <v>6</v>
      </c>
      <c r="Q18" s="5" t="s">
        <v>87</v>
      </c>
      <c r="R18" s="4">
        <v>3</v>
      </c>
      <c r="S18" s="4">
        <v>0</v>
      </c>
    </row>
    <row r="19" spans="1:19" x14ac:dyDescent="0.2">
      <c r="A19" s="12">
        <v>40977</v>
      </c>
      <c r="B19" s="16"/>
      <c r="C19" t="s">
        <v>11</v>
      </c>
      <c r="D19" s="4" t="s">
        <v>5</v>
      </c>
      <c r="E19" t="s">
        <v>199</v>
      </c>
      <c r="F19" s="15">
        <v>7</v>
      </c>
      <c r="G19" s="4" t="s">
        <v>5</v>
      </c>
      <c r="H19" s="15">
        <v>5</v>
      </c>
      <c r="I19" s="15"/>
      <c r="J19" s="15">
        <v>534</v>
      </c>
      <c r="K19" s="17" t="s">
        <v>189</v>
      </c>
      <c r="L19" s="17" t="s">
        <v>190</v>
      </c>
      <c r="N19" t="s">
        <v>253</v>
      </c>
      <c r="O19" s="15" t="s">
        <v>265</v>
      </c>
      <c r="P19" s="5" t="s">
        <v>199</v>
      </c>
      <c r="Q19" t="s">
        <v>11</v>
      </c>
      <c r="R19" s="4">
        <v>3</v>
      </c>
      <c r="S19" s="4">
        <v>1</v>
      </c>
    </row>
    <row r="20" spans="1:19" x14ac:dyDescent="0.2">
      <c r="A20" s="12">
        <v>40979</v>
      </c>
      <c r="B20" s="16"/>
      <c r="C20" t="s">
        <v>199</v>
      </c>
      <c r="D20" s="4" t="s">
        <v>5</v>
      </c>
      <c r="E20" t="s">
        <v>11</v>
      </c>
      <c r="F20" s="15">
        <v>5</v>
      </c>
      <c r="G20" s="4" t="s">
        <v>5</v>
      </c>
      <c r="H20" s="15">
        <v>4</v>
      </c>
      <c r="I20" s="15"/>
      <c r="J20" s="4">
        <v>655</v>
      </c>
      <c r="K20" t="s">
        <v>210</v>
      </c>
      <c r="L20" t="s">
        <v>211</v>
      </c>
      <c r="N20" t="s">
        <v>254</v>
      </c>
      <c r="O20" s="15" t="s">
        <v>265</v>
      </c>
      <c r="P20" t="s">
        <v>163</v>
      </c>
      <c r="Q20" s="5" t="s">
        <v>19</v>
      </c>
      <c r="R20" s="4">
        <v>3</v>
      </c>
      <c r="S20" s="4">
        <v>0</v>
      </c>
    </row>
    <row r="21" spans="1:19" x14ac:dyDescent="0.2">
      <c r="A21" s="12">
        <v>40982</v>
      </c>
      <c r="B21" s="16"/>
      <c r="C21" t="s">
        <v>11</v>
      </c>
      <c r="D21" s="4" t="s">
        <v>5</v>
      </c>
      <c r="E21" t="s">
        <v>199</v>
      </c>
      <c r="F21" s="15">
        <v>4</v>
      </c>
      <c r="G21" s="4" t="s">
        <v>5</v>
      </c>
      <c r="H21" s="15">
        <v>6</v>
      </c>
      <c r="I21" s="15"/>
      <c r="J21" s="4">
        <v>624</v>
      </c>
      <c r="K21" s="17" t="s">
        <v>189</v>
      </c>
      <c r="L21" s="17" t="s">
        <v>190</v>
      </c>
      <c r="N21" t="s">
        <v>254</v>
      </c>
      <c r="O21" s="15" t="s">
        <v>265</v>
      </c>
      <c r="P21" s="5" t="s">
        <v>6</v>
      </c>
      <c r="Q21" s="5" t="s">
        <v>199</v>
      </c>
      <c r="R21" s="4">
        <v>3</v>
      </c>
      <c r="S21" s="4">
        <v>0</v>
      </c>
    </row>
    <row r="22" spans="1:19" x14ac:dyDescent="0.2">
      <c r="A22" s="12">
        <v>40984</v>
      </c>
      <c r="B22" s="16"/>
      <c r="C22" t="s">
        <v>199</v>
      </c>
      <c r="D22" s="4" t="s">
        <v>5</v>
      </c>
      <c r="E22" t="s">
        <v>11</v>
      </c>
      <c r="F22" s="15">
        <v>8</v>
      </c>
      <c r="G22" s="4" t="s">
        <v>5</v>
      </c>
      <c r="H22" s="15">
        <v>6</v>
      </c>
      <c r="I22" s="15"/>
      <c r="J22" s="15">
        <v>745</v>
      </c>
      <c r="K22" t="s">
        <v>210</v>
      </c>
      <c r="L22" t="s">
        <v>211</v>
      </c>
      <c r="N22" t="s">
        <v>255</v>
      </c>
      <c r="O22" s="15" t="s">
        <v>265</v>
      </c>
      <c r="P22" s="5" t="s">
        <v>199</v>
      </c>
      <c r="Q22" s="5" t="s">
        <v>19</v>
      </c>
      <c r="R22" s="15">
        <v>1</v>
      </c>
      <c r="S22" s="4">
        <v>0</v>
      </c>
    </row>
    <row r="23" spans="1:19" x14ac:dyDescent="0.2">
      <c r="C23" s="1" t="s">
        <v>219</v>
      </c>
      <c r="N23" t="s">
        <v>256</v>
      </c>
      <c r="O23" s="15" t="s">
        <v>265</v>
      </c>
      <c r="P23" s="5" t="s">
        <v>163</v>
      </c>
      <c r="Q23" s="5" t="s">
        <v>6</v>
      </c>
      <c r="R23" s="4">
        <v>3</v>
      </c>
      <c r="S23" s="4">
        <v>2</v>
      </c>
    </row>
    <row r="24" spans="1:19" x14ac:dyDescent="0.2">
      <c r="N24" t="s">
        <v>258</v>
      </c>
      <c r="R24" s="4">
        <f>SUM(R16:R23)</f>
        <v>22</v>
      </c>
      <c r="S24" s="4">
        <f>SUM(S16:S23)</f>
        <v>3</v>
      </c>
    </row>
    <row r="25" spans="1:19" x14ac:dyDescent="0.2">
      <c r="A25" s="11" t="s">
        <v>38</v>
      </c>
    </row>
    <row r="26" spans="1:19" x14ac:dyDescent="0.2">
      <c r="A26" s="12">
        <v>40991</v>
      </c>
      <c r="C26" t="s">
        <v>163</v>
      </c>
      <c r="D26" s="4" t="s">
        <v>5</v>
      </c>
      <c r="E26" t="s">
        <v>19</v>
      </c>
      <c r="F26" s="4">
        <v>14</v>
      </c>
      <c r="G26" s="4" t="s">
        <v>5</v>
      </c>
      <c r="H26" s="4">
        <v>6</v>
      </c>
      <c r="J26" s="4">
        <v>896</v>
      </c>
      <c r="K26" t="s">
        <v>27</v>
      </c>
      <c r="L26" t="s">
        <v>155</v>
      </c>
    </row>
    <row r="27" spans="1:19" x14ac:dyDescent="0.2">
      <c r="A27" s="12">
        <v>40993</v>
      </c>
      <c r="C27" t="s">
        <v>19</v>
      </c>
      <c r="D27" s="4" t="s">
        <v>5</v>
      </c>
      <c r="E27" t="s">
        <v>163</v>
      </c>
      <c r="F27" s="4">
        <v>5</v>
      </c>
      <c r="G27" s="4" t="s">
        <v>5</v>
      </c>
      <c r="H27" s="4">
        <v>7</v>
      </c>
      <c r="J27" s="4">
        <v>938</v>
      </c>
      <c r="K27" s="17" t="s">
        <v>195</v>
      </c>
      <c r="L27" s="17" t="s">
        <v>158</v>
      </c>
    </row>
    <row r="28" spans="1:19" x14ac:dyDescent="0.2">
      <c r="A28" s="12">
        <v>40996</v>
      </c>
      <c r="C28" t="s">
        <v>163</v>
      </c>
      <c r="D28" s="4" t="s">
        <v>5</v>
      </c>
      <c r="E28" t="s">
        <v>19</v>
      </c>
      <c r="F28" s="4">
        <v>8</v>
      </c>
      <c r="G28" s="4" t="s">
        <v>5</v>
      </c>
      <c r="H28" s="4">
        <v>7</v>
      </c>
      <c r="J28" s="4">
        <v>919</v>
      </c>
      <c r="K28" t="s">
        <v>27</v>
      </c>
      <c r="L28" t="s">
        <v>155</v>
      </c>
    </row>
    <row r="29" spans="1:19" x14ac:dyDescent="0.2">
      <c r="C29" s="3" t="s">
        <v>220</v>
      </c>
    </row>
    <row r="30" spans="1:19" x14ac:dyDescent="0.2">
      <c r="C30"/>
    </row>
    <row r="31" spans="1:19" x14ac:dyDescent="0.2">
      <c r="A31" s="12">
        <v>40991</v>
      </c>
      <c r="C31" t="s">
        <v>6</v>
      </c>
      <c r="D31" s="4" t="s">
        <v>5</v>
      </c>
      <c r="E31" t="s">
        <v>199</v>
      </c>
      <c r="F31" s="4">
        <v>7</v>
      </c>
      <c r="G31" s="4" t="s">
        <v>5</v>
      </c>
      <c r="H31" s="4">
        <v>6</v>
      </c>
      <c r="J31" s="4">
        <v>643</v>
      </c>
      <c r="K31" s="17" t="s">
        <v>189</v>
      </c>
      <c r="L31" s="17" t="s">
        <v>190</v>
      </c>
    </row>
    <row r="32" spans="1:19" x14ac:dyDescent="0.2">
      <c r="A32" s="12">
        <v>40993</v>
      </c>
      <c r="C32" t="s">
        <v>199</v>
      </c>
      <c r="D32" s="4" t="s">
        <v>5</v>
      </c>
      <c r="E32" t="s">
        <v>6</v>
      </c>
      <c r="F32" s="4">
        <v>3</v>
      </c>
      <c r="G32" s="4" t="s">
        <v>5</v>
      </c>
      <c r="H32" s="4">
        <v>4</v>
      </c>
      <c r="J32" s="4">
        <v>955</v>
      </c>
      <c r="K32" s="17" t="s">
        <v>128</v>
      </c>
      <c r="L32" s="17" t="s">
        <v>193</v>
      </c>
    </row>
    <row r="33" spans="1:12" x14ac:dyDescent="0.2">
      <c r="A33" s="12">
        <v>40996</v>
      </c>
      <c r="C33" t="s">
        <v>6</v>
      </c>
      <c r="D33" s="4" t="s">
        <v>5</v>
      </c>
      <c r="E33" t="s">
        <v>199</v>
      </c>
      <c r="F33" s="4">
        <v>9</v>
      </c>
      <c r="G33" s="4" t="s">
        <v>5</v>
      </c>
      <c r="H33" s="4">
        <v>3</v>
      </c>
      <c r="J33" s="4">
        <v>528</v>
      </c>
      <c r="K33" s="17" t="s">
        <v>189</v>
      </c>
      <c r="L33" s="17" t="s">
        <v>190</v>
      </c>
    </row>
    <row r="34" spans="1:12" x14ac:dyDescent="0.2">
      <c r="C34" s="3" t="s">
        <v>168</v>
      </c>
      <c r="L34" s="5"/>
    </row>
    <row r="36" spans="1:12" x14ac:dyDescent="0.2">
      <c r="A36" s="11" t="s">
        <v>39</v>
      </c>
      <c r="C36"/>
    </row>
    <row r="37" spans="1:12" x14ac:dyDescent="0.2">
      <c r="A37" s="12">
        <v>41004</v>
      </c>
      <c r="C37" t="s">
        <v>199</v>
      </c>
      <c r="D37" s="15" t="s">
        <v>5</v>
      </c>
      <c r="E37" t="s">
        <v>19</v>
      </c>
      <c r="F37" s="4">
        <v>7</v>
      </c>
      <c r="G37" s="15" t="s">
        <v>5</v>
      </c>
      <c r="H37" s="4">
        <v>6</v>
      </c>
      <c r="J37" s="4">
        <v>1010</v>
      </c>
      <c r="K37" t="s">
        <v>210</v>
      </c>
      <c r="L37" t="s">
        <v>211</v>
      </c>
    </row>
    <row r="38" spans="1:12" x14ac:dyDescent="0.2">
      <c r="C38" s="1" t="s">
        <v>221</v>
      </c>
      <c r="L38" s="5"/>
    </row>
    <row r="39" spans="1:12" x14ac:dyDescent="0.2">
      <c r="C39"/>
      <c r="L39" s="5"/>
    </row>
    <row r="40" spans="1:12" x14ac:dyDescent="0.2">
      <c r="A40" s="11" t="s">
        <v>40</v>
      </c>
    </row>
    <row r="41" spans="1:12" x14ac:dyDescent="0.2">
      <c r="A41" s="12">
        <v>41005</v>
      </c>
      <c r="C41" t="s">
        <v>163</v>
      </c>
      <c r="D41" s="4" t="s">
        <v>5</v>
      </c>
      <c r="E41" t="s">
        <v>6</v>
      </c>
      <c r="F41" s="4">
        <v>5</v>
      </c>
      <c r="G41" s="4" t="s">
        <v>5</v>
      </c>
      <c r="H41" s="4">
        <v>8</v>
      </c>
      <c r="J41" s="4">
        <v>1933</v>
      </c>
      <c r="K41" s="17" t="s">
        <v>128</v>
      </c>
      <c r="L41" s="17" t="s">
        <v>193</v>
      </c>
    </row>
    <row r="42" spans="1:12" x14ac:dyDescent="0.2">
      <c r="A42" s="12">
        <v>41007</v>
      </c>
      <c r="C42" t="s">
        <v>6</v>
      </c>
      <c r="D42" s="4" t="s">
        <v>5</v>
      </c>
      <c r="E42" t="s">
        <v>163</v>
      </c>
      <c r="F42" s="4">
        <v>5</v>
      </c>
      <c r="G42" s="4" t="s">
        <v>5</v>
      </c>
      <c r="H42" s="4">
        <v>6</v>
      </c>
      <c r="J42" s="4">
        <v>1440</v>
      </c>
      <c r="K42" t="s">
        <v>27</v>
      </c>
      <c r="L42" t="s">
        <v>155</v>
      </c>
    </row>
    <row r="43" spans="1:12" x14ac:dyDescent="0.2">
      <c r="A43" s="12">
        <v>41009</v>
      </c>
      <c r="C43" t="s">
        <v>163</v>
      </c>
      <c r="D43" s="4" t="s">
        <v>5</v>
      </c>
      <c r="E43" t="s">
        <v>6</v>
      </c>
      <c r="F43" s="4">
        <v>13</v>
      </c>
      <c r="G43" s="4" t="s">
        <v>5</v>
      </c>
      <c r="H43" s="4">
        <v>4</v>
      </c>
      <c r="J43" s="4">
        <v>1772</v>
      </c>
      <c r="K43" t="s">
        <v>27</v>
      </c>
      <c r="L43" t="s">
        <v>155</v>
      </c>
    </row>
    <row r="44" spans="1:12" x14ac:dyDescent="0.2">
      <c r="A44" s="12">
        <v>41012</v>
      </c>
      <c r="C44" t="s">
        <v>6</v>
      </c>
      <c r="D44" s="4" t="s">
        <v>5</v>
      </c>
      <c r="E44" t="s">
        <v>163</v>
      </c>
      <c r="F44" s="4">
        <v>6</v>
      </c>
      <c r="G44" s="4" t="s">
        <v>5</v>
      </c>
      <c r="H44" s="4">
        <v>5</v>
      </c>
      <c r="J44" s="4">
        <v>2336</v>
      </c>
      <c r="K44" t="s">
        <v>27</v>
      </c>
      <c r="L44" t="s">
        <v>155</v>
      </c>
    </row>
    <row r="45" spans="1:12" x14ac:dyDescent="0.2">
      <c r="A45" s="12">
        <v>41014</v>
      </c>
      <c r="C45" t="s">
        <v>163</v>
      </c>
      <c r="D45" s="4" t="s">
        <v>5</v>
      </c>
      <c r="E45" t="s">
        <v>6</v>
      </c>
      <c r="F45" s="4">
        <v>4</v>
      </c>
      <c r="G45" s="4" t="s">
        <v>5</v>
      </c>
      <c r="H45" s="4">
        <v>2</v>
      </c>
      <c r="J45" s="4">
        <v>2862</v>
      </c>
      <c r="K45" t="s">
        <v>27</v>
      </c>
      <c r="L45" t="s">
        <v>155</v>
      </c>
    </row>
    <row r="46" spans="1:12" x14ac:dyDescent="0.2">
      <c r="A46" s="13"/>
      <c r="C46" s="1" t="s">
        <v>224</v>
      </c>
      <c r="E46" s="6"/>
    </row>
    <row r="47" spans="1:12" x14ac:dyDescent="0.2">
      <c r="A47" s="13"/>
      <c r="C47"/>
      <c r="E47" s="6"/>
      <c r="K47" s="1" t="s">
        <v>114</v>
      </c>
      <c r="L47" s="4"/>
    </row>
    <row r="48" spans="1:12" x14ac:dyDescent="0.2">
      <c r="K48" t="s">
        <v>27</v>
      </c>
      <c r="L48" s="4">
        <v>7</v>
      </c>
    </row>
    <row r="49" spans="11:12" x14ac:dyDescent="0.2">
      <c r="K49" s="17" t="s">
        <v>189</v>
      </c>
      <c r="L49" s="4">
        <v>4</v>
      </c>
    </row>
    <row r="50" spans="11:12" x14ac:dyDescent="0.2">
      <c r="K50" s="17" t="s">
        <v>182</v>
      </c>
      <c r="L50" s="4">
        <v>2</v>
      </c>
    </row>
    <row r="51" spans="11:12" x14ac:dyDescent="0.2">
      <c r="K51" t="s">
        <v>203</v>
      </c>
      <c r="L51" s="4">
        <v>1</v>
      </c>
    </row>
    <row r="52" spans="11:12" x14ac:dyDescent="0.2">
      <c r="K52" s="17" t="s">
        <v>187</v>
      </c>
      <c r="L52" s="4">
        <v>2</v>
      </c>
    </row>
    <row r="53" spans="11:12" x14ac:dyDescent="0.2">
      <c r="K53" s="17" t="s">
        <v>128</v>
      </c>
      <c r="L53" s="4">
        <v>4</v>
      </c>
    </row>
    <row r="54" spans="11:12" x14ac:dyDescent="0.2">
      <c r="K54" s="17" t="s">
        <v>195</v>
      </c>
      <c r="L54" s="4">
        <v>2</v>
      </c>
    </row>
    <row r="55" spans="11:12" x14ac:dyDescent="0.2">
      <c r="K55" s="17" t="s">
        <v>200</v>
      </c>
      <c r="L55" s="4">
        <v>2</v>
      </c>
    </row>
    <row r="56" spans="11:12" x14ac:dyDescent="0.2">
      <c r="K56" t="s">
        <v>204</v>
      </c>
      <c r="L56" s="4">
        <v>1</v>
      </c>
    </row>
    <row r="57" spans="11:12" x14ac:dyDescent="0.2">
      <c r="K57" t="s">
        <v>210</v>
      </c>
      <c r="L57" s="4">
        <v>3</v>
      </c>
    </row>
    <row r="58" spans="11:12" x14ac:dyDescent="0.2">
      <c r="K58" t="s">
        <v>211</v>
      </c>
      <c r="L58" s="4">
        <v>3</v>
      </c>
    </row>
    <row r="59" spans="11:12" x14ac:dyDescent="0.2">
      <c r="K59" s="17" t="s">
        <v>193</v>
      </c>
      <c r="L59" s="4">
        <v>4</v>
      </c>
    </row>
    <row r="60" spans="11:12" x14ac:dyDescent="0.2">
      <c r="K60" s="17" t="s">
        <v>158</v>
      </c>
      <c r="L60" s="4">
        <v>2</v>
      </c>
    </row>
    <row r="61" spans="11:12" x14ac:dyDescent="0.2">
      <c r="K61" t="s">
        <v>155</v>
      </c>
      <c r="L61" s="4">
        <v>7</v>
      </c>
    </row>
    <row r="62" spans="11:12" x14ac:dyDescent="0.2">
      <c r="K62" s="17" t="s">
        <v>201</v>
      </c>
      <c r="L62" s="4">
        <v>2</v>
      </c>
    </row>
    <row r="63" spans="11:12" x14ac:dyDescent="0.2">
      <c r="K63" s="17" t="s">
        <v>190</v>
      </c>
      <c r="L63" s="4">
        <v>4</v>
      </c>
    </row>
    <row r="64" spans="11:12" x14ac:dyDescent="0.2">
      <c r="K64" s="17" t="s">
        <v>173</v>
      </c>
      <c r="L64" s="4">
        <f>SUM(L48:L63)</f>
        <v>50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play offs ottelut kaudella 2011-12&amp;R17.4.2012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9.28515625" style="5" customWidth="1"/>
    <col min="3" max="3" width="3.5703125" style="4" customWidth="1"/>
    <col min="4" max="4" width="9.2851562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0" width="16.28515625" customWidth="1"/>
    <col min="11" max="11" width="16.28515625" style="5" customWidth="1"/>
    <col min="13" max="13" width="12" bestFit="1" customWidth="1"/>
  </cols>
  <sheetData>
    <row r="1" spans="1:20" s="1" customFormat="1" x14ac:dyDescent="0.2">
      <c r="A1" s="10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B2" s="3"/>
      <c r="C2" s="2"/>
      <c r="D2" s="3"/>
      <c r="E2" s="2"/>
      <c r="F2" s="2"/>
      <c r="G2" s="2"/>
      <c r="H2" s="2"/>
      <c r="I2" s="2"/>
    </row>
    <row r="3" spans="1:20" x14ac:dyDescent="0.2">
      <c r="A3" s="11" t="s">
        <v>49</v>
      </c>
      <c r="B3" s="6"/>
      <c r="K3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40613</v>
      </c>
      <c r="B4" t="s">
        <v>121</v>
      </c>
      <c r="C4" s="4" t="s">
        <v>5</v>
      </c>
      <c r="D4" t="s">
        <v>198</v>
      </c>
      <c r="E4" s="4">
        <v>8</v>
      </c>
      <c r="F4" s="4" t="s">
        <v>5</v>
      </c>
      <c r="G4" s="15">
        <v>4</v>
      </c>
      <c r="H4" s="15"/>
      <c r="I4" s="4">
        <v>922</v>
      </c>
      <c r="J4" s="17" t="s">
        <v>153</v>
      </c>
      <c r="K4" s="17" t="s">
        <v>154</v>
      </c>
      <c r="M4" t="s">
        <v>6</v>
      </c>
      <c r="N4" s="4">
        <v>13</v>
      </c>
      <c r="O4" s="4">
        <v>9</v>
      </c>
      <c r="P4" s="4">
        <v>0</v>
      </c>
      <c r="Q4" s="4">
        <v>4</v>
      </c>
      <c r="R4" s="4">
        <f>SUM(E9+G10+E11+G12+E33+G34+E35+G36+E44+G45+E46+G47+E48)</f>
        <v>80</v>
      </c>
      <c r="S4" s="4">
        <f>SUM(G9+E10+G11+E12+G33+E34+G35+E36+G44+E45+G46+E47+G48)</f>
        <v>63</v>
      </c>
      <c r="T4" s="4">
        <f>O4*2</f>
        <v>18</v>
      </c>
    </row>
    <row r="5" spans="1:20" x14ac:dyDescent="0.2">
      <c r="A5" s="12">
        <v>40616</v>
      </c>
      <c r="B5" t="s">
        <v>198</v>
      </c>
      <c r="C5" s="4" t="s">
        <v>5</v>
      </c>
      <c r="D5" t="s">
        <v>121</v>
      </c>
      <c r="E5" s="4">
        <v>2</v>
      </c>
      <c r="F5" s="4" t="s">
        <v>5</v>
      </c>
      <c r="G5" s="4">
        <v>12</v>
      </c>
      <c r="I5" s="4">
        <v>647</v>
      </c>
      <c r="J5" t="s">
        <v>182</v>
      </c>
      <c r="K5" t="s">
        <v>200</v>
      </c>
      <c r="M5" t="s">
        <v>163</v>
      </c>
      <c r="N5" s="4">
        <v>13</v>
      </c>
      <c r="O5" s="4">
        <v>8</v>
      </c>
      <c r="P5" s="4">
        <v>0</v>
      </c>
      <c r="Q5" s="4">
        <v>5</v>
      </c>
      <c r="R5" s="4">
        <f>SUM(E20+G21+E22+G23+G27+E28+G29+E30+G44+E45+G46+E47+G48)</f>
        <v>74</v>
      </c>
      <c r="S5" s="4">
        <f>SUM(G20+E21+G22+E23+E27+G28+E29+G30+E44+G45+E46+G47+E48)</f>
        <v>55</v>
      </c>
      <c r="T5" s="4">
        <f t="shared" ref="T5:T10" si="0">O5*2</f>
        <v>16</v>
      </c>
    </row>
    <row r="6" spans="1:20" x14ac:dyDescent="0.2">
      <c r="A6" s="12">
        <v>40618</v>
      </c>
      <c r="B6" t="s">
        <v>121</v>
      </c>
      <c r="C6" s="4" t="s">
        <v>5</v>
      </c>
      <c r="D6" t="s">
        <v>198</v>
      </c>
      <c r="E6" s="4">
        <v>8</v>
      </c>
      <c r="F6" s="4" t="s">
        <v>5</v>
      </c>
      <c r="G6" s="15">
        <v>4</v>
      </c>
      <c r="H6" s="15"/>
      <c r="I6" s="4">
        <v>857</v>
      </c>
      <c r="J6" s="17" t="s">
        <v>153</v>
      </c>
      <c r="K6" s="17" t="s">
        <v>154</v>
      </c>
      <c r="M6" t="s">
        <v>11</v>
      </c>
      <c r="N6" s="4">
        <v>8</v>
      </c>
      <c r="O6" s="4">
        <v>5</v>
      </c>
      <c r="P6" s="4">
        <v>0</v>
      </c>
      <c r="Q6" s="4">
        <v>3</v>
      </c>
      <c r="R6" s="4">
        <f>SUM(E15+G16+E17+G33+E34+G35+E36+G40)</f>
        <v>42</v>
      </c>
      <c r="S6" s="4">
        <f>SUM(G15+E16+G17+E33+G34+E35+G36+E40)</f>
        <v>46</v>
      </c>
      <c r="T6" s="4">
        <f t="shared" si="0"/>
        <v>10</v>
      </c>
    </row>
    <row r="7" spans="1:20" x14ac:dyDescent="0.2">
      <c r="A7" s="12"/>
      <c r="B7" s="1" t="s">
        <v>175</v>
      </c>
      <c r="K7"/>
      <c r="M7" t="s">
        <v>121</v>
      </c>
      <c r="N7" s="4">
        <v>8</v>
      </c>
      <c r="O7" s="4">
        <v>4</v>
      </c>
      <c r="P7" s="4">
        <v>0</v>
      </c>
      <c r="Q7" s="4">
        <v>4</v>
      </c>
      <c r="R7" s="4">
        <f>SUM(E4+G5+E6+E27+G28+E29+G30+E40)</f>
        <v>44</v>
      </c>
      <c r="S7" s="4">
        <f>SUM(G4+E5+G6+G27+E28+G29+E30+G40)</f>
        <v>38</v>
      </c>
      <c r="T7" s="4">
        <f t="shared" si="0"/>
        <v>8</v>
      </c>
    </row>
    <row r="8" spans="1:20" x14ac:dyDescent="0.2">
      <c r="A8" s="12"/>
      <c r="B8" s="1"/>
      <c r="K8"/>
      <c r="M8" t="s">
        <v>199</v>
      </c>
      <c r="N8" s="4">
        <v>3</v>
      </c>
      <c r="O8" s="4">
        <v>0</v>
      </c>
      <c r="P8" s="4">
        <v>0</v>
      </c>
      <c r="Q8" s="4">
        <v>3</v>
      </c>
      <c r="R8" s="4">
        <f>SUM(G15+E16+G17)</f>
        <v>12</v>
      </c>
      <c r="S8" s="4">
        <f>SUM(E15+G16+E17)</f>
        <v>16</v>
      </c>
      <c r="T8" s="4">
        <f t="shared" si="0"/>
        <v>0</v>
      </c>
    </row>
    <row r="9" spans="1:20" x14ac:dyDescent="0.2">
      <c r="A9" s="12">
        <v>40613</v>
      </c>
      <c r="B9" t="s">
        <v>6</v>
      </c>
      <c r="C9" s="4" t="s">
        <v>5</v>
      </c>
      <c r="D9" t="s">
        <v>20</v>
      </c>
      <c r="E9" s="15">
        <v>5</v>
      </c>
      <c r="F9" s="4" t="s">
        <v>5</v>
      </c>
      <c r="G9" s="15">
        <v>6</v>
      </c>
      <c r="H9" s="15"/>
      <c r="I9" s="15">
        <v>301</v>
      </c>
      <c r="J9" s="17" t="s">
        <v>128</v>
      </c>
      <c r="K9" s="17" t="s">
        <v>24</v>
      </c>
      <c r="M9" t="s">
        <v>87</v>
      </c>
      <c r="N9" s="4">
        <v>4</v>
      </c>
      <c r="O9" s="4">
        <v>1</v>
      </c>
      <c r="P9" s="4">
        <v>0</v>
      </c>
      <c r="Q9" s="4">
        <v>3</v>
      </c>
      <c r="R9" s="4">
        <f>SUM(G20+E21+G22+E23)</f>
        <v>15</v>
      </c>
      <c r="S9" s="4">
        <f>SUM(E20+G21+E22+G23)</f>
        <v>23</v>
      </c>
      <c r="T9" s="4">
        <f t="shared" si="0"/>
        <v>2</v>
      </c>
    </row>
    <row r="10" spans="1:20" x14ac:dyDescent="0.2">
      <c r="A10" s="12">
        <v>40617</v>
      </c>
      <c r="B10" t="s">
        <v>20</v>
      </c>
      <c r="C10" s="4" t="s">
        <v>5</v>
      </c>
      <c r="D10" s="17" t="s">
        <v>6</v>
      </c>
      <c r="E10" s="15">
        <v>1</v>
      </c>
      <c r="F10" s="4" t="s">
        <v>5</v>
      </c>
      <c r="G10" s="15">
        <v>2</v>
      </c>
      <c r="H10" s="15"/>
      <c r="I10" s="15">
        <v>1021</v>
      </c>
      <c r="J10" s="17" t="s">
        <v>128</v>
      </c>
      <c r="K10" s="17" t="s">
        <v>193</v>
      </c>
      <c r="M10" t="s">
        <v>20</v>
      </c>
      <c r="N10" s="4">
        <v>4</v>
      </c>
      <c r="O10" s="4">
        <v>1</v>
      </c>
      <c r="P10" s="4">
        <v>0</v>
      </c>
      <c r="Q10" s="4">
        <v>3</v>
      </c>
      <c r="R10" s="4">
        <f>SUM(G9+E10+G11+E12)</f>
        <v>14</v>
      </c>
      <c r="S10" s="4">
        <f>SUM(E9+G10+E11+G12)</f>
        <v>22</v>
      </c>
      <c r="T10" s="4">
        <f t="shared" si="0"/>
        <v>2</v>
      </c>
    </row>
    <row r="11" spans="1:20" x14ac:dyDescent="0.2">
      <c r="A11" s="12">
        <v>40620</v>
      </c>
      <c r="B11" t="s">
        <v>6</v>
      </c>
      <c r="C11" s="4" t="s">
        <v>5</v>
      </c>
      <c r="D11" t="s">
        <v>20</v>
      </c>
      <c r="E11" s="15">
        <v>9</v>
      </c>
      <c r="F11" s="4" t="s">
        <v>5</v>
      </c>
      <c r="G11" s="15">
        <v>5</v>
      </c>
      <c r="H11" s="15"/>
      <c r="I11" s="15">
        <v>421</v>
      </c>
      <c r="J11" s="17" t="s">
        <v>207</v>
      </c>
      <c r="K11" s="17" t="s">
        <v>24</v>
      </c>
      <c r="M11" t="s">
        <v>198</v>
      </c>
      <c r="N11" s="4">
        <v>3</v>
      </c>
      <c r="O11" s="4">
        <v>0</v>
      </c>
      <c r="P11" s="4">
        <v>0</v>
      </c>
      <c r="Q11" s="4">
        <v>3</v>
      </c>
      <c r="R11" s="4">
        <f>SUM(G4+E5+G6)</f>
        <v>10</v>
      </c>
      <c r="S11" s="4">
        <f>SUM(E4+G5+E6)</f>
        <v>28</v>
      </c>
      <c r="T11" s="4">
        <f>O11*2</f>
        <v>0</v>
      </c>
    </row>
    <row r="12" spans="1:20" x14ac:dyDescent="0.2">
      <c r="A12" s="12">
        <v>40621</v>
      </c>
      <c r="B12" t="s">
        <v>20</v>
      </c>
      <c r="C12" s="4" t="s">
        <v>5</v>
      </c>
      <c r="D12" s="17" t="s">
        <v>6</v>
      </c>
      <c r="E12" s="15">
        <v>2</v>
      </c>
      <c r="F12" s="4" t="s">
        <v>5</v>
      </c>
      <c r="G12" s="15">
        <v>6</v>
      </c>
      <c r="H12" s="15"/>
      <c r="I12" s="15">
        <v>758</v>
      </c>
      <c r="J12" s="17" t="s">
        <v>128</v>
      </c>
      <c r="K12" s="17" t="s">
        <v>193</v>
      </c>
      <c r="N12" s="4">
        <f t="shared" ref="N12:T12" si="1">SUM(N4:N11)</f>
        <v>56</v>
      </c>
      <c r="O12" s="4">
        <f t="shared" si="1"/>
        <v>28</v>
      </c>
      <c r="P12" s="4">
        <f t="shared" si="1"/>
        <v>0</v>
      </c>
      <c r="Q12" s="4">
        <f t="shared" si="1"/>
        <v>28</v>
      </c>
      <c r="R12" s="4">
        <f t="shared" si="1"/>
        <v>291</v>
      </c>
      <c r="S12" s="4">
        <f t="shared" si="1"/>
        <v>291</v>
      </c>
      <c r="T12" s="4">
        <f t="shared" si="1"/>
        <v>56</v>
      </c>
    </row>
    <row r="13" spans="1:20" x14ac:dyDescent="0.2">
      <c r="A13" s="12"/>
      <c r="B13" s="1" t="s">
        <v>140</v>
      </c>
      <c r="D13" s="4"/>
      <c r="J13" s="4"/>
      <c r="K13"/>
    </row>
    <row r="14" spans="1:20" x14ac:dyDescent="0.2">
      <c r="A14" s="12"/>
      <c r="D14" s="4"/>
      <c r="J14" s="4"/>
      <c r="K14"/>
    </row>
    <row r="15" spans="1:20" x14ac:dyDescent="0.2">
      <c r="A15" s="12">
        <v>40613</v>
      </c>
      <c r="B15" t="s">
        <v>11</v>
      </c>
      <c r="C15" s="4" t="s">
        <v>5</v>
      </c>
      <c r="D15" t="s">
        <v>199</v>
      </c>
      <c r="E15" s="15">
        <v>5</v>
      </c>
      <c r="F15" s="4" t="s">
        <v>5</v>
      </c>
      <c r="G15" s="15">
        <v>4</v>
      </c>
      <c r="H15" s="15"/>
      <c r="I15" s="15">
        <v>590</v>
      </c>
      <c r="J15" s="17" t="s">
        <v>195</v>
      </c>
      <c r="K15" s="17" t="s">
        <v>158</v>
      </c>
      <c r="M15" s="1" t="s">
        <v>252</v>
      </c>
    </row>
    <row r="16" spans="1:20" x14ac:dyDescent="0.2">
      <c r="A16" s="12">
        <v>40616</v>
      </c>
      <c r="B16" t="s">
        <v>199</v>
      </c>
      <c r="C16" s="4" t="s">
        <v>5</v>
      </c>
      <c r="D16" t="s">
        <v>11</v>
      </c>
      <c r="E16" s="15">
        <v>2</v>
      </c>
      <c r="F16" s="4" t="s">
        <v>5</v>
      </c>
      <c r="G16" s="15">
        <v>3</v>
      </c>
      <c r="H16" s="15"/>
      <c r="I16" s="15">
        <v>615</v>
      </c>
      <c r="J16" s="17" t="s">
        <v>187</v>
      </c>
      <c r="K16" s="17" t="s">
        <v>201</v>
      </c>
      <c r="M16" t="s">
        <v>253</v>
      </c>
      <c r="N16" s="15" t="s">
        <v>266</v>
      </c>
      <c r="O16" t="s">
        <v>121</v>
      </c>
      <c r="P16" t="s">
        <v>198</v>
      </c>
      <c r="Q16" s="4">
        <v>3</v>
      </c>
      <c r="R16" s="4">
        <v>0</v>
      </c>
    </row>
    <row r="17" spans="1:18" x14ac:dyDescent="0.2">
      <c r="A17" s="12">
        <v>40618</v>
      </c>
      <c r="B17" t="s">
        <v>11</v>
      </c>
      <c r="C17" s="4" t="s">
        <v>5</v>
      </c>
      <c r="D17" t="s">
        <v>199</v>
      </c>
      <c r="E17" s="15">
        <v>8</v>
      </c>
      <c r="F17" s="4" t="s">
        <v>5</v>
      </c>
      <c r="G17" s="15">
        <v>6</v>
      </c>
      <c r="H17" s="15"/>
      <c r="I17" s="15">
        <v>777</v>
      </c>
      <c r="J17" s="17" t="s">
        <v>195</v>
      </c>
      <c r="K17" s="17" t="s">
        <v>158</v>
      </c>
      <c r="M17" t="s">
        <v>253</v>
      </c>
      <c r="N17" s="15" t="s">
        <v>266</v>
      </c>
      <c r="O17" t="s">
        <v>6</v>
      </c>
      <c r="P17" t="s">
        <v>20</v>
      </c>
      <c r="Q17" s="4">
        <v>3</v>
      </c>
      <c r="R17" s="4">
        <v>1</v>
      </c>
    </row>
    <row r="18" spans="1:18" x14ac:dyDescent="0.2">
      <c r="A18" s="12"/>
      <c r="B18" s="1" t="s">
        <v>43</v>
      </c>
      <c r="D18" s="4"/>
      <c r="J18" s="4"/>
      <c r="K18"/>
      <c r="M18" t="s">
        <v>253</v>
      </c>
      <c r="N18" s="15" t="s">
        <v>266</v>
      </c>
      <c r="O18" t="s">
        <v>11</v>
      </c>
      <c r="P18" t="s">
        <v>199</v>
      </c>
      <c r="Q18" s="4">
        <v>3</v>
      </c>
      <c r="R18" s="4">
        <v>0</v>
      </c>
    </row>
    <row r="19" spans="1:18" x14ac:dyDescent="0.2">
      <c r="A19" s="12"/>
      <c r="D19" s="4"/>
      <c r="J19" s="4"/>
      <c r="K19"/>
      <c r="M19" t="s">
        <v>253</v>
      </c>
      <c r="N19" s="15" t="s">
        <v>266</v>
      </c>
      <c r="O19" t="s">
        <v>163</v>
      </c>
      <c r="P19" t="s">
        <v>87</v>
      </c>
      <c r="Q19" s="4">
        <v>3</v>
      </c>
      <c r="R19" s="4">
        <v>1</v>
      </c>
    </row>
    <row r="20" spans="1:18" x14ac:dyDescent="0.2">
      <c r="A20" s="12">
        <v>40613</v>
      </c>
      <c r="B20" t="s">
        <v>163</v>
      </c>
      <c r="C20" s="4" t="s">
        <v>5</v>
      </c>
      <c r="D20" t="s">
        <v>87</v>
      </c>
      <c r="E20" s="15">
        <v>8</v>
      </c>
      <c r="F20" s="4" t="s">
        <v>5</v>
      </c>
      <c r="G20" s="15">
        <v>6</v>
      </c>
      <c r="H20" s="15"/>
      <c r="I20" s="4">
        <v>922</v>
      </c>
      <c r="J20" t="s">
        <v>27</v>
      </c>
      <c r="K20" t="s">
        <v>155</v>
      </c>
      <c r="M20" t="s">
        <v>254</v>
      </c>
      <c r="N20" s="15" t="s">
        <v>266</v>
      </c>
      <c r="O20" t="s">
        <v>121</v>
      </c>
      <c r="P20" t="s">
        <v>163</v>
      </c>
      <c r="Q20" s="4">
        <v>3</v>
      </c>
      <c r="R20" s="4">
        <v>1</v>
      </c>
    </row>
    <row r="21" spans="1:18" x14ac:dyDescent="0.2">
      <c r="A21" s="12">
        <v>40616</v>
      </c>
      <c r="B21" t="s">
        <v>87</v>
      </c>
      <c r="C21" s="4" t="s">
        <v>5</v>
      </c>
      <c r="D21" t="s">
        <v>163</v>
      </c>
      <c r="E21" s="15">
        <v>4</v>
      </c>
      <c r="F21" s="4" t="s">
        <v>5</v>
      </c>
      <c r="G21" s="15">
        <v>2</v>
      </c>
      <c r="H21" s="15"/>
      <c r="I21" s="15">
        <v>550</v>
      </c>
      <c r="J21" s="17" t="s">
        <v>27</v>
      </c>
      <c r="K21" s="17" t="s">
        <v>155</v>
      </c>
      <c r="M21" t="s">
        <v>254</v>
      </c>
      <c r="N21" s="15" t="s">
        <v>266</v>
      </c>
      <c r="O21" t="s">
        <v>6</v>
      </c>
      <c r="P21" t="s">
        <v>11</v>
      </c>
      <c r="Q21" s="4">
        <v>3</v>
      </c>
      <c r="R21" s="4">
        <v>1</v>
      </c>
    </row>
    <row r="22" spans="1:18" x14ac:dyDescent="0.2">
      <c r="A22" s="12">
        <v>40618</v>
      </c>
      <c r="B22" t="s">
        <v>163</v>
      </c>
      <c r="C22" s="4" t="s">
        <v>5</v>
      </c>
      <c r="D22" t="s">
        <v>87</v>
      </c>
      <c r="E22" s="15">
        <v>6</v>
      </c>
      <c r="F22" s="4" t="s">
        <v>5</v>
      </c>
      <c r="G22" s="15">
        <v>3</v>
      </c>
      <c r="H22" s="15"/>
      <c r="I22" s="4">
        <v>885</v>
      </c>
      <c r="J22" t="s">
        <v>203</v>
      </c>
      <c r="K22" t="s">
        <v>204</v>
      </c>
      <c r="M22" t="s">
        <v>255</v>
      </c>
      <c r="N22" s="15" t="s">
        <v>266</v>
      </c>
      <c r="O22" t="s">
        <v>11</v>
      </c>
      <c r="P22" t="s">
        <v>121</v>
      </c>
      <c r="Q22" s="15">
        <v>1</v>
      </c>
      <c r="R22" s="4">
        <v>0</v>
      </c>
    </row>
    <row r="23" spans="1:18" x14ac:dyDescent="0.2">
      <c r="A23" s="12">
        <v>40620</v>
      </c>
      <c r="B23" t="s">
        <v>87</v>
      </c>
      <c r="C23" s="4" t="s">
        <v>5</v>
      </c>
      <c r="D23" t="s">
        <v>163</v>
      </c>
      <c r="E23" s="15">
        <v>2</v>
      </c>
      <c r="F23" s="4" t="s">
        <v>5</v>
      </c>
      <c r="G23" s="15">
        <v>7</v>
      </c>
      <c r="H23" s="15"/>
      <c r="I23" s="15">
        <v>487</v>
      </c>
      <c r="J23" s="17" t="s">
        <v>203</v>
      </c>
      <c r="K23" s="17" t="s">
        <v>204</v>
      </c>
      <c r="M23" t="s">
        <v>256</v>
      </c>
      <c r="N23" s="15" t="s">
        <v>266</v>
      </c>
      <c r="O23" t="s">
        <v>6</v>
      </c>
      <c r="P23" t="s">
        <v>163</v>
      </c>
      <c r="Q23" s="4">
        <v>3</v>
      </c>
      <c r="R23" s="4">
        <v>2</v>
      </c>
    </row>
    <row r="24" spans="1:18" x14ac:dyDescent="0.2">
      <c r="A24" s="12"/>
      <c r="B24" s="1" t="s">
        <v>185</v>
      </c>
      <c r="K24"/>
      <c r="M24" t="s">
        <v>258</v>
      </c>
      <c r="Q24" s="4">
        <f>SUM(Q16:Q23)</f>
        <v>22</v>
      </c>
      <c r="R24" s="4">
        <f>SUM(R16:R23)</f>
        <v>6</v>
      </c>
    </row>
    <row r="25" spans="1:18" x14ac:dyDescent="0.2">
      <c r="A25" s="12"/>
      <c r="K25"/>
    </row>
    <row r="26" spans="1:18" x14ac:dyDescent="0.2">
      <c r="A26" s="11" t="s">
        <v>38</v>
      </c>
      <c r="K26"/>
    </row>
    <row r="27" spans="1:18" x14ac:dyDescent="0.2">
      <c r="A27" s="12">
        <v>40627</v>
      </c>
      <c r="B27" t="s">
        <v>121</v>
      </c>
      <c r="C27" s="4" t="s">
        <v>5</v>
      </c>
      <c r="D27" t="s">
        <v>163</v>
      </c>
      <c r="E27" s="4">
        <v>4</v>
      </c>
      <c r="F27" s="4" t="s">
        <v>5</v>
      </c>
      <c r="G27" s="4">
        <v>5</v>
      </c>
      <c r="I27" s="4">
        <v>1214</v>
      </c>
      <c r="J27" s="17" t="s">
        <v>195</v>
      </c>
      <c r="K27" s="17" t="s">
        <v>158</v>
      </c>
    </row>
    <row r="28" spans="1:18" x14ac:dyDescent="0.2">
      <c r="A28" s="12">
        <v>40630</v>
      </c>
      <c r="B28" t="s">
        <v>163</v>
      </c>
      <c r="C28" s="4" t="s">
        <v>5</v>
      </c>
      <c r="D28" t="s">
        <v>121</v>
      </c>
      <c r="E28" s="4">
        <v>5</v>
      </c>
      <c r="F28" s="4" t="s">
        <v>5</v>
      </c>
      <c r="G28" s="4">
        <v>0</v>
      </c>
      <c r="I28" s="4">
        <v>1092</v>
      </c>
      <c r="J28" s="17" t="s">
        <v>153</v>
      </c>
      <c r="K28" s="17" t="s">
        <v>154</v>
      </c>
    </row>
    <row r="29" spans="1:18" x14ac:dyDescent="0.2">
      <c r="A29" s="12">
        <v>40632</v>
      </c>
      <c r="B29" t="s">
        <v>121</v>
      </c>
      <c r="C29" s="4" t="s">
        <v>5</v>
      </c>
      <c r="D29" t="s">
        <v>163</v>
      </c>
      <c r="E29" s="4">
        <v>5</v>
      </c>
      <c r="F29" s="4" t="s">
        <v>5</v>
      </c>
      <c r="G29" s="4">
        <v>4</v>
      </c>
      <c r="I29" s="4">
        <v>1235</v>
      </c>
      <c r="J29" s="17" t="s">
        <v>153</v>
      </c>
      <c r="K29" s="17" t="s">
        <v>154</v>
      </c>
    </row>
    <row r="30" spans="1:18" x14ac:dyDescent="0.2">
      <c r="A30" s="12">
        <v>40634</v>
      </c>
      <c r="B30" t="s">
        <v>163</v>
      </c>
      <c r="C30" s="4" t="s">
        <v>5</v>
      </c>
      <c r="D30" t="s">
        <v>121</v>
      </c>
      <c r="E30" s="4">
        <v>10</v>
      </c>
      <c r="F30" s="4" t="s">
        <v>5</v>
      </c>
      <c r="G30" s="4">
        <v>4</v>
      </c>
      <c r="I30" s="4">
        <v>1240</v>
      </c>
      <c r="J30" s="17" t="s">
        <v>153</v>
      </c>
      <c r="K30" s="17" t="s">
        <v>154</v>
      </c>
    </row>
    <row r="31" spans="1:18" x14ac:dyDescent="0.2">
      <c r="A31" s="12"/>
      <c r="B31" s="3" t="s">
        <v>208</v>
      </c>
      <c r="K31"/>
    </row>
    <row r="32" spans="1:18" x14ac:dyDescent="0.2">
      <c r="A32" s="12"/>
      <c r="B32"/>
      <c r="K32"/>
    </row>
    <row r="33" spans="1:11" x14ac:dyDescent="0.2">
      <c r="A33" s="12">
        <v>40627</v>
      </c>
      <c r="B33" t="s">
        <v>6</v>
      </c>
      <c r="C33" s="4" t="s">
        <v>5</v>
      </c>
      <c r="D33" t="s">
        <v>11</v>
      </c>
      <c r="E33" s="4">
        <v>11</v>
      </c>
      <c r="F33" s="4" t="s">
        <v>5</v>
      </c>
      <c r="G33" s="4">
        <v>4</v>
      </c>
      <c r="I33" s="4">
        <v>546</v>
      </c>
      <c r="J33" t="s">
        <v>27</v>
      </c>
      <c r="K33" t="s">
        <v>155</v>
      </c>
    </row>
    <row r="34" spans="1:11" x14ac:dyDescent="0.2">
      <c r="A34" s="12">
        <v>40630</v>
      </c>
      <c r="B34" t="s">
        <v>11</v>
      </c>
      <c r="C34" s="4" t="s">
        <v>5</v>
      </c>
      <c r="D34" t="s">
        <v>6</v>
      </c>
      <c r="E34" s="4">
        <v>7</v>
      </c>
      <c r="F34" s="4" t="s">
        <v>5</v>
      </c>
      <c r="G34" s="4">
        <v>5</v>
      </c>
      <c r="I34" s="4">
        <v>824</v>
      </c>
      <c r="J34" t="s">
        <v>27</v>
      </c>
      <c r="K34" t="s">
        <v>155</v>
      </c>
    </row>
    <row r="35" spans="1:11" x14ac:dyDescent="0.2">
      <c r="A35" s="12">
        <v>40632</v>
      </c>
      <c r="B35" t="s">
        <v>6</v>
      </c>
      <c r="C35" s="4" t="s">
        <v>5</v>
      </c>
      <c r="D35" t="s">
        <v>11</v>
      </c>
      <c r="E35" s="4">
        <v>7</v>
      </c>
      <c r="F35" s="4" t="s">
        <v>5</v>
      </c>
      <c r="G35" s="4">
        <v>4</v>
      </c>
      <c r="I35" s="4">
        <v>637</v>
      </c>
      <c r="J35" s="17" t="s">
        <v>195</v>
      </c>
      <c r="K35" s="17" t="s">
        <v>158</v>
      </c>
    </row>
    <row r="36" spans="1:11" x14ac:dyDescent="0.2">
      <c r="A36" s="12">
        <v>40635</v>
      </c>
      <c r="B36" t="s">
        <v>11</v>
      </c>
      <c r="C36" s="4" t="s">
        <v>5</v>
      </c>
      <c r="D36" t="s">
        <v>6</v>
      </c>
      <c r="E36" s="4">
        <v>7</v>
      </c>
      <c r="F36" s="4" t="s">
        <v>5</v>
      </c>
      <c r="G36" s="4">
        <v>8</v>
      </c>
      <c r="I36" s="4">
        <v>867</v>
      </c>
      <c r="J36" s="17" t="s">
        <v>195</v>
      </c>
      <c r="K36" s="17" t="s">
        <v>158</v>
      </c>
    </row>
    <row r="37" spans="1:11" x14ac:dyDescent="0.2">
      <c r="A37" s="12"/>
      <c r="B37" s="3" t="s">
        <v>96</v>
      </c>
    </row>
    <row r="38" spans="1:11" x14ac:dyDescent="0.2">
      <c r="A38" s="12"/>
      <c r="K38"/>
    </row>
    <row r="39" spans="1:11" x14ac:dyDescent="0.2">
      <c r="A39" s="11" t="s">
        <v>39</v>
      </c>
      <c r="B39"/>
      <c r="K39"/>
    </row>
    <row r="40" spans="1:11" x14ac:dyDescent="0.2">
      <c r="A40" s="12">
        <v>40637</v>
      </c>
      <c r="B40" s="5" t="s">
        <v>121</v>
      </c>
      <c r="C40" s="4" t="s">
        <v>5</v>
      </c>
      <c r="D40" s="5" t="s">
        <v>11</v>
      </c>
      <c r="E40" s="4">
        <v>3</v>
      </c>
      <c r="F40" s="4" t="s">
        <v>5</v>
      </c>
      <c r="G40" s="4">
        <v>4</v>
      </c>
      <c r="H40" s="4" t="s">
        <v>289</v>
      </c>
      <c r="I40" s="4">
        <v>722</v>
      </c>
      <c r="J40" t="s">
        <v>203</v>
      </c>
      <c r="K40" t="s">
        <v>204</v>
      </c>
    </row>
    <row r="41" spans="1:11" x14ac:dyDescent="0.2">
      <c r="A41" s="12"/>
      <c r="B41" s="1" t="s">
        <v>115</v>
      </c>
    </row>
    <row r="42" spans="1:11" x14ac:dyDescent="0.2">
      <c r="A42" s="12"/>
      <c r="B42"/>
    </row>
    <row r="43" spans="1:11" x14ac:dyDescent="0.2">
      <c r="A43" s="11" t="s">
        <v>40</v>
      </c>
      <c r="K43"/>
    </row>
    <row r="44" spans="1:11" x14ac:dyDescent="0.2">
      <c r="A44" s="12">
        <v>40640</v>
      </c>
      <c r="B44" t="s">
        <v>6</v>
      </c>
      <c r="C44" s="4" t="s">
        <v>5</v>
      </c>
      <c r="D44" t="s">
        <v>163</v>
      </c>
      <c r="E44" s="4">
        <v>3</v>
      </c>
      <c r="F44" s="4" t="s">
        <v>5</v>
      </c>
      <c r="G44" s="4">
        <v>8</v>
      </c>
      <c r="I44" s="4">
        <v>867</v>
      </c>
      <c r="J44" s="17" t="s">
        <v>195</v>
      </c>
      <c r="K44" s="17" t="s">
        <v>158</v>
      </c>
    </row>
    <row r="45" spans="1:11" x14ac:dyDescent="0.2">
      <c r="A45" s="12">
        <v>40643</v>
      </c>
      <c r="B45" t="s">
        <v>163</v>
      </c>
      <c r="C45" s="4" t="s">
        <v>5</v>
      </c>
      <c r="D45" t="s">
        <v>6</v>
      </c>
      <c r="E45" s="4">
        <v>3</v>
      </c>
      <c r="F45" s="4" t="s">
        <v>5</v>
      </c>
      <c r="G45" s="4">
        <v>5</v>
      </c>
      <c r="I45" s="4">
        <v>2198</v>
      </c>
      <c r="J45" s="17" t="s">
        <v>153</v>
      </c>
      <c r="K45" s="17" t="s">
        <v>154</v>
      </c>
    </row>
    <row r="46" spans="1:11" x14ac:dyDescent="0.2">
      <c r="A46" s="12">
        <v>40645</v>
      </c>
      <c r="B46" t="s">
        <v>6</v>
      </c>
      <c r="C46" s="4" t="s">
        <v>5</v>
      </c>
      <c r="D46" t="s">
        <v>163</v>
      </c>
      <c r="E46" s="4">
        <v>9</v>
      </c>
      <c r="F46" s="4" t="s">
        <v>5</v>
      </c>
      <c r="G46" s="4">
        <v>8</v>
      </c>
      <c r="H46" s="4" t="s">
        <v>289</v>
      </c>
      <c r="I46" s="4">
        <v>1427</v>
      </c>
      <c r="J46" t="s">
        <v>27</v>
      </c>
      <c r="K46" t="s">
        <v>155</v>
      </c>
    </row>
    <row r="47" spans="1:11" x14ac:dyDescent="0.2">
      <c r="A47" s="12">
        <v>40648</v>
      </c>
      <c r="B47" t="s">
        <v>163</v>
      </c>
      <c r="C47" s="4" t="s">
        <v>5</v>
      </c>
      <c r="D47" t="s">
        <v>6</v>
      </c>
      <c r="E47" s="4">
        <v>6</v>
      </c>
      <c r="F47" s="4" t="s">
        <v>5</v>
      </c>
      <c r="G47" s="4">
        <v>3</v>
      </c>
      <c r="I47" s="4">
        <v>1042</v>
      </c>
      <c r="J47" t="s">
        <v>27</v>
      </c>
      <c r="K47" t="s">
        <v>155</v>
      </c>
    </row>
    <row r="48" spans="1:11" x14ac:dyDescent="0.2">
      <c r="A48" s="12">
        <v>40650</v>
      </c>
      <c r="B48" t="s">
        <v>6</v>
      </c>
      <c r="C48" s="4" t="s">
        <v>5</v>
      </c>
      <c r="D48" t="s">
        <v>163</v>
      </c>
      <c r="E48" s="4">
        <v>7</v>
      </c>
      <c r="F48" s="4" t="s">
        <v>5</v>
      </c>
      <c r="G48" s="4">
        <v>2</v>
      </c>
      <c r="I48" s="4">
        <v>3089</v>
      </c>
      <c r="J48" s="17" t="s">
        <v>153</v>
      </c>
      <c r="K48" s="17" t="s">
        <v>154</v>
      </c>
    </row>
    <row r="49" spans="1:11" x14ac:dyDescent="0.2">
      <c r="A49" s="13"/>
      <c r="B49" s="1" t="s">
        <v>97</v>
      </c>
      <c r="D49" s="6"/>
      <c r="K49"/>
    </row>
    <row r="50" spans="1:11" x14ac:dyDescent="0.2">
      <c r="A50" s="13"/>
      <c r="B50"/>
      <c r="D50" s="6"/>
      <c r="J50" s="1" t="s">
        <v>114</v>
      </c>
      <c r="K50" s="4"/>
    </row>
    <row r="51" spans="1:11" x14ac:dyDescent="0.2">
      <c r="A51" s="12"/>
      <c r="J51" t="s">
        <v>27</v>
      </c>
      <c r="K51" s="4">
        <v>6</v>
      </c>
    </row>
    <row r="52" spans="1:11" x14ac:dyDescent="0.2">
      <c r="A52" s="12"/>
      <c r="J52" t="s">
        <v>182</v>
      </c>
      <c r="K52" s="4">
        <v>1</v>
      </c>
    </row>
    <row r="53" spans="1:11" x14ac:dyDescent="0.2">
      <c r="A53" s="12"/>
      <c r="J53" s="17" t="s">
        <v>203</v>
      </c>
      <c r="K53" s="4">
        <v>3</v>
      </c>
    </row>
    <row r="54" spans="1:11" x14ac:dyDescent="0.2">
      <c r="A54" s="12"/>
      <c r="J54" s="17" t="s">
        <v>187</v>
      </c>
      <c r="K54" s="4">
        <v>1</v>
      </c>
    </row>
    <row r="55" spans="1:11" x14ac:dyDescent="0.2">
      <c r="A55" s="12"/>
      <c r="J55" s="17" t="s">
        <v>153</v>
      </c>
      <c r="K55" s="4">
        <v>7</v>
      </c>
    </row>
    <row r="56" spans="1:11" x14ac:dyDescent="0.2">
      <c r="A56" s="12"/>
      <c r="J56" s="17" t="s">
        <v>128</v>
      </c>
      <c r="K56" s="4">
        <v>3</v>
      </c>
    </row>
    <row r="57" spans="1:11" x14ac:dyDescent="0.2">
      <c r="A57" s="12"/>
      <c r="J57" s="17" t="s">
        <v>195</v>
      </c>
      <c r="K57" s="4">
        <v>6</v>
      </c>
    </row>
    <row r="58" spans="1:11" x14ac:dyDescent="0.2">
      <c r="A58" s="12"/>
      <c r="J58" t="s">
        <v>200</v>
      </c>
      <c r="K58" s="4">
        <v>1</v>
      </c>
    </row>
    <row r="59" spans="1:11" x14ac:dyDescent="0.2">
      <c r="A59" s="12"/>
      <c r="J59" s="17" t="s">
        <v>204</v>
      </c>
      <c r="K59" s="4">
        <v>3</v>
      </c>
    </row>
    <row r="60" spans="1:11" x14ac:dyDescent="0.2">
      <c r="A60" s="12"/>
      <c r="J60" s="17" t="s">
        <v>154</v>
      </c>
      <c r="K60" s="4">
        <v>7</v>
      </c>
    </row>
    <row r="61" spans="1:11" x14ac:dyDescent="0.2">
      <c r="A61" s="12"/>
      <c r="J61" s="17" t="s">
        <v>193</v>
      </c>
      <c r="K61" s="4">
        <v>3</v>
      </c>
    </row>
    <row r="62" spans="1:11" x14ac:dyDescent="0.2">
      <c r="A62" s="12"/>
      <c r="J62" s="17" t="s">
        <v>158</v>
      </c>
      <c r="K62" s="4">
        <v>6</v>
      </c>
    </row>
    <row r="63" spans="1:11" x14ac:dyDescent="0.2">
      <c r="A63" s="12"/>
      <c r="J63" s="17" t="s">
        <v>24</v>
      </c>
      <c r="K63" s="4">
        <v>2</v>
      </c>
    </row>
    <row r="64" spans="1:11" x14ac:dyDescent="0.2">
      <c r="A64" s="12"/>
      <c r="J64" t="s">
        <v>155</v>
      </c>
      <c r="K64" s="4">
        <v>6</v>
      </c>
    </row>
    <row r="65" spans="1:12" x14ac:dyDescent="0.2">
      <c r="A65" s="12"/>
      <c r="J65" s="17" t="s">
        <v>201</v>
      </c>
      <c r="K65" s="4">
        <v>1</v>
      </c>
    </row>
    <row r="66" spans="1:12" x14ac:dyDescent="0.2">
      <c r="A66" s="12"/>
      <c r="J66" s="17" t="s">
        <v>173</v>
      </c>
      <c r="K66" s="4">
        <f>SUM(K11:K65)</f>
        <v>56</v>
      </c>
    </row>
    <row r="67" spans="1:12" x14ac:dyDescent="0.2">
      <c r="J67" s="17"/>
      <c r="K67" s="4"/>
      <c r="L67" s="17"/>
    </row>
    <row r="68" spans="1:12" x14ac:dyDescent="0.2">
      <c r="K68" s="4"/>
      <c r="L68" s="17"/>
    </row>
    <row r="69" spans="1:12" x14ac:dyDescent="0.2">
      <c r="J69" s="17"/>
      <c r="K69" s="4"/>
    </row>
    <row r="70" spans="1:12" x14ac:dyDescent="0.2">
      <c r="J70" s="17"/>
      <c r="K70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play offs ottelut kaudella 2010-11&amp;R19.4.2011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40243</v>
      </c>
      <c r="C4" t="s">
        <v>87</v>
      </c>
      <c r="D4" s="4" t="s">
        <v>5</v>
      </c>
      <c r="E4" s="5" t="s">
        <v>198</v>
      </c>
      <c r="F4" s="4">
        <v>10</v>
      </c>
      <c r="G4" s="4" t="s">
        <v>5</v>
      </c>
      <c r="H4" s="4">
        <v>9</v>
      </c>
      <c r="I4" s="4">
        <v>427</v>
      </c>
      <c r="J4" t="s">
        <v>193</v>
      </c>
      <c r="K4" t="s">
        <v>24</v>
      </c>
      <c r="M4" s="5" t="s">
        <v>6</v>
      </c>
      <c r="N4" s="4">
        <v>11</v>
      </c>
      <c r="O4" s="4">
        <v>9</v>
      </c>
      <c r="P4" s="4">
        <v>0</v>
      </c>
      <c r="Q4" s="4">
        <v>2</v>
      </c>
      <c r="R4" s="4">
        <f>SUM(F9+H10+F11+F33+H34+F35+H43+F44+H45+F46+H47)</f>
        <v>55</v>
      </c>
      <c r="S4" s="4">
        <f>SUM(H9+F10+H11+H33+F34+H35+F43+H44+F45+H46+F47)</f>
        <v>30</v>
      </c>
      <c r="T4" s="4">
        <f>O4*2</f>
        <v>18</v>
      </c>
    </row>
    <row r="5" spans="1:20" x14ac:dyDescent="0.2">
      <c r="A5" s="12">
        <v>40245</v>
      </c>
      <c r="C5" s="5" t="s">
        <v>198</v>
      </c>
      <c r="D5" s="4" t="s">
        <v>5</v>
      </c>
      <c r="E5" t="s">
        <v>87</v>
      </c>
      <c r="F5" s="4">
        <v>4</v>
      </c>
      <c r="G5" s="4" t="s">
        <v>5</v>
      </c>
      <c r="H5" s="4">
        <v>5</v>
      </c>
      <c r="I5" s="4">
        <v>478</v>
      </c>
      <c r="J5" t="s">
        <v>128</v>
      </c>
      <c r="K5" s="14" t="s">
        <v>32</v>
      </c>
      <c r="M5" s="5" t="s">
        <v>87</v>
      </c>
      <c r="N5" s="4">
        <v>11</v>
      </c>
      <c r="O5" s="4">
        <v>8</v>
      </c>
      <c r="P5" s="4">
        <v>0</v>
      </c>
      <c r="Q5" s="4">
        <v>3</v>
      </c>
      <c r="R5" s="4">
        <f>SUM(F4+H5+F6+F28+H29+F30+F43+H44+F45+H46+F47)</f>
        <v>65</v>
      </c>
      <c r="S5" s="4">
        <f>SUM(H4+F5+H6+H28+F29+H30+H43+F44+H45+F46+H47)</f>
        <v>51</v>
      </c>
      <c r="T5" s="4">
        <f t="shared" ref="T5:T11" si="0">O5*2</f>
        <v>16</v>
      </c>
    </row>
    <row r="6" spans="1:20" x14ac:dyDescent="0.2">
      <c r="A6" s="12">
        <v>40249</v>
      </c>
      <c r="C6" t="s">
        <v>87</v>
      </c>
      <c r="D6" s="4" t="s">
        <v>5</v>
      </c>
      <c r="E6" s="5" t="s">
        <v>198</v>
      </c>
      <c r="F6" s="4">
        <v>7</v>
      </c>
      <c r="G6" s="4" t="s">
        <v>5</v>
      </c>
      <c r="H6" s="4">
        <v>2</v>
      </c>
      <c r="I6" s="4">
        <v>550</v>
      </c>
      <c r="J6" t="s">
        <v>128</v>
      </c>
      <c r="K6" s="14" t="s">
        <v>32</v>
      </c>
      <c r="M6" s="5" t="s">
        <v>163</v>
      </c>
      <c r="N6" s="4">
        <v>8</v>
      </c>
      <c r="O6" s="4">
        <v>4</v>
      </c>
      <c r="P6" s="4">
        <v>0</v>
      </c>
      <c r="Q6" s="4">
        <v>4</v>
      </c>
      <c r="R6" s="4">
        <f>SUM(H21+F22+H23+F24+H28+F29+H30+H39)</f>
        <v>47</v>
      </c>
      <c r="S6" s="4">
        <f>SUM(F21+H22+F23+H24+F28+H29+F30+F39)</f>
        <v>45</v>
      </c>
      <c r="T6" s="4">
        <f t="shared" si="0"/>
        <v>8</v>
      </c>
    </row>
    <row r="7" spans="1:20" x14ac:dyDescent="0.2">
      <c r="C7" s="1" t="s">
        <v>202</v>
      </c>
      <c r="M7" s="5" t="s">
        <v>121</v>
      </c>
      <c r="N7" s="4">
        <v>9</v>
      </c>
      <c r="O7" s="4">
        <v>3</v>
      </c>
      <c r="P7" s="4">
        <v>0</v>
      </c>
      <c r="Q7" s="4">
        <v>6</v>
      </c>
      <c r="R7" s="4">
        <f>SUM(F14+H15+F16+H17+F18+H33+F34+H35+F39)</f>
        <v>38</v>
      </c>
      <c r="S7" s="4">
        <f>SUM(H14+F15+H16+F17+H18+F33+H34+F35+H39)</f>
        <v>49</v>
      </c>
      <c r="T7" s="4">
        <f t="shared" si="0"/>
        <v>6</v>
      </c>
    </row>
    <row r="8" spans="1:20" x14ac:dyDescent="0.2">
      <c r="D8" s="4" t="s">
        <v>5</v>
      </c>
      <c r="M8" t="s">
        <v>199</v>
      </c>
      <c r="N8" s="4">
        <v>4</v>
      </c>
      <c r="O8" s="4">
        <v>1</v>
      </c>
      <c r="P8" s="4">
        <v>0</v>
      </c>
      <c r="Q8" s="4">
        <v>3</v>
      </c>
      <c r="R8" s="4">
        <f>SUM(F21+H22+F23+H24)</f>
        <v>14</v>
      </c>
      <c r="S8" s="4">
        <f>SUM(H21+F22+H23+F24)</f>
        <v>27</v>
      </c>
      <c r="T8" s="4">
        <f t="shared" si="0"/>
        <v>2</v>
      </c>
    </row>
    <row r="9" spans="1:20" x14ac:dyDescent="0.2">
      <c r="A9" s="12">
        <v>40242</v>
      </c>
      <c r="C9" s="5" t="s">
        <v>6</v>
      </c>
      <c r="D9" s="4" t="s">
        <v>5</v>
      </c>
      <c r="E9" t="s">
        <v>19</v>
      </c>
      <c r="F9" s="4">
        <v>9</v>
      </c>
      <c r="G9" s="4" t="s">
        <v>5</v>
      </c>
      <c r="H9" s="4">
        <v>4</v>
      </c>
      <c r="I9" s="4">
        <v>462</v>
      </c>
      <c r="J9" t="s">
        <v>182</v>
      </c>
      <c r="K9" t="s">
        <v>200</v>
      </c>
      <c r="M9" s="5" t="s">
        <v>11</v>
      </c>
      <c r="N9" s="4">
        <v>5</v>
      </c>
      <c r="O9" s="4">
        <v>2</v>
      </c>
      <c r="P9" s="4">
        <v>0</v>
      </c>
      <c r="Q9" s="4">
        <v>3</v>
      </c>
      <c r="R9" s="4">
        <f>SUM(H14+F15+H16+F17+H18)</f>
        <v>28</v>
      </c>
      <c r="S9" s="4">
        <f>SUM(F14+H15+F16+H17+F18)</f>
        <v>29</v>
      </c>
      <c r="T9" s="4">
        <f t="shared" si="0"/>
        <v>4</v>
      </c>
    </row>
    <row r="10" spans="1:20" x14ac:dyDescent="0.2">
      <c r="A10" s="12">
        <v>40245</v>
      </c>
      <c r="C10" t="s">
        <v>19</v>
      </c>
      <c r="D10" s="4" t="s">
        <v>5</v>
      </c>
      <c r="E10" s="5" t="s">
        <v>6</v>
      </c>
      <c r="F10" s="4">
        <v>4</v>
      </c>
      <c r="G10" s="4" t="s">
        <v>5</v>
      </c>
      <c r="H10" s="4">
        <v>6</v>
      </c>
      <c r="I10" s="4">
        <v>712</v>
      </c>
      <c r="J10" t="s">
        <v>187</v>
      </c>
      <c r="K10" s="5" t="s">
        <v>201</v>
      </c>
      <c r="M10" t="s">
        <v>19</v>
      </c>
      <c r="N10" s="4">
        <v>3</v>
      </c>
      <c r="O10" s="4">
        <v>0</v>
      </c>
      <c r="P10" s="4">
        <v>0</v>
      </c>
      <c r="Q10" s="4">
        <v>3</v>
      </c>
      <c r="R10" s="4">
        <f>SUM(H9+F10+H11)</f>
        <v>9</v>
      </c>
      <c r="S10" s="4">
        <f>SUM(F9+H10+F11)</f>
        <v>18</v>
      </c>
      <c r="T10" s="4">
        <f t="shared" si="0"/>
        <v>0</v>
      </c>
    </row>
    <row r="11" spans="1:20" x14ac:dyDescent="0.2">
      <c r="A11" s="12">
        <v>40250</v>
      </c>
      <c r="C11" s="5" t="s">
        <v>6</v>
      </c>
      <c r="D11" s="4" t="s">
        <v>5</v>
      </c>
      <c r="E11" t="s">
        <v>19</v>
      </c>
      <c r="F11" s="4">
        <v>3</v>
      </c>
      <c r="G11" s="4" t="s">
        <v>5</v>
      </c>
      <c r="H11" s="4">
        <v>1</v>
      </c>
      <c r="I11" s="4">
        <v>359</v>
      </c>
      <c r="J11" t="s">
        <v>200</v>
      </c>
      <c r="K11" s="5" t="s">
        <v>205</v>
      </c>
      <c r="M11" s="5" t="s">
        <v>198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15</v>
      </c>
      <c r="S11" s="4">
        <f>SUM(F4+H5+F6)</f>
        <v>22</v>
      </c>
      <c r="T11" s="4">
        <f t="shared" si="0"/>
        <v>0</v>
      </c>
    </row>
    <row r="12" spans="1:20" x14ac:dyDescent="0.2">
      <c r="C12" s="1" t="s">
        <v>131</v>
      </c>
      <c r="K12" s="5"/>
      <c r="N12" s="4">
        <f>SUM(N4:N11)</f>
        <v>54</v>
      </c>
      <c r="O12" s="4">
        <f t="shared" ref="O12:T12" si="1">SUM(O4:O11)</f>
        <v>27</v>
      </c>
      <c r="P12" s="4">
        <f t="shared" si="1"/>
        <v>0</v>
      </c>
      <c r="Q12" s="4">
        <f t="shared" si="1"/>
        <v>27</v>
      </c>
      <c r="R12" s="4">
        <f t="shared" si="1"/>
        <v>271</v>
      </c>
      <c r="S12" s="4">
        <f t="shared" si="1"/>
        <v>271</v>
      </c>
      <c r="T12" s="4">
        <f t="shared" si="1"/>
        <v>54</v>
      </c>
    </row>
    <row r="13" spans="1:20" x14ac:dyDescent="0.2">
      <c r="K13" s="5"/>
    </row>
    <row r="14" spans="1:20" x14ac:dyDescent="0.2">
      <c r="A14" s="12">
        <v>40243</v>
      </c>
      <c r="C14" s="5" t="s">
        <v>121</v>
      </c>
      <c r="D14" s="4" t="s">
        <v>5</v>
      </c>
      <c r="E14" s="5" t="s">
        <v>11</v>
      </c>
      <c r="F14" s="4">
        <v>4</v>
      </c>
      <c r="G14" s="4" t="s">
        <v>5</v>
      </c>
      <c r="H14" s="4">
        <v>8</v>
      </c>
      <c r="I14" s="4">
        <v>637</v>
      </c>
      <c r="J14" s="5" t="s">
        <v>195</v>
      </c>
      <c r="K14" t="s">
        <v>158</v>
      </c>
    </row>
    <row r="15" spans="1:20" x14ac:dyDescent="0.2">
      <c r="A15" s="12">
        <v>40245</v>
      </c>
      <c r="C15" s="5" t="s">
        <v>11</v>
      </c>
      <c r="D15" s="4" t="s">
        <v>5</v>
      </c>
      <c r="E15" s="5" t="s">
        <v>121</v>
      </c>
      <c r="F15" s="4">
        <v>2</v>
      </c>
      <c r="G15" s="4" t="s">
        <v>5</v>
      </c>
      <c r="H15" s="4">
        <v>5</v>
      </c>
      <c r="I15" s="4">
        <v>472</v>
      </c>
      <c r="J15" s="5" t="s">
        <v>195</v>
      </c>
      <c r="K15" t="s">
        <v>158</v>
      </c>
      <c r="M15" s="1" t="s">
        <v>252</v>
      </c>
    </row>
    <row r="16" spans="1:20" x14ac:dyDescent="0.2">
      <c r="A16" s="12">
        <v>40249</v>
      </c>
      <c r="C16" s="5" t="s">
        <v>121</v>
      </c>
      <c r="D16" s="4" t="s">
        <v>5</v>
      </c>
      <c r="E16" s="5" t="s">
        <v>11</v>
      </c>
      <c r="F16" s="4">
        <v>6</v>
      </c>
      <c r="G16" s="4" t="s">
        <v>5</v>
      </c>
      <c r="H16" s="4">
        <v>5</v>
      </c>
      <c r="I16" s="4">
        <v>1273</v>
      </c>
      <c r="J16" s="5" t="s">
        <v>189</v>
      </c>
      <c r="K16" t="s">
        <v>190</v>
      </c>
      <c r="M16" t="s">
        <v>253</v>
      </c>
      <c r="N16" s="15" t="s">
        <v>267</v>
      </c>
      <c r="O16" s="5" t="s">
        <v>87</v>
      </c>
      <c r="P16" s="5" t="s">
        <v>198</v>
      </c>
      <c r="Q16" s="4">
        <v>3</v>
      </c>
      <c r="R16" s="4">
        <v>0</v>
      </c>
    </row>
    <row r="17" spans="1:18" x14ac:dyDescent="0.2">
      <c r="A17" s="12">
        <v>40250</v>
      </c>
      <c r="C17" s="5" t="s">
        <v>11</v>
      </c>
      <c r="D17" s="4" t="s">
        <v>5</v>
      </c>
      <c r="E17" s="5" t="s">
        <v>121</v>
      </c>
      <c r="F17" s="4">
        <v>8</v>
      </c>
      <c r="G17" s="4" t="s">
        <v>5</v>
      </c>
      <c r="H17" s="4">
        <v>7</v>
      </c>
      <c r="I17" s="4">
        <v>502</v>
      </c>
      <c r="J17" s="5" t="s">
        <v>189</v>
      </c>
      <c r="K17" t="s">
        <v>190</v>
      </c>
      <c r="M17" t="s">
        <v>253</v>
      </c>
      <c r="N17" s="15" t="s">
        <v>267</v>
      </c>
      <c r="O17" s="5" t="s">
        <v>6</v>
      </c>
      <c r="P17" t="s">
        <v>19</v>
      </c>
      <c r="Q17" s="4">
        <v>3</v>
      </c>
      <c r="R17" s="4">
        <v>0</v>
      </c>
    </row>
    <row r="18" spans="1:18" x14ac:dyDescent="0.2">
      <c r="A18" s="12">
        <v>40253</v>
      </c>
      <c r="C18" s="5" t="s">
        <v>121</v>
      </c>
      <c r="D18" s="4" t="s">
        <v>5</v>
      </c>
      <c r="E18" s="5" t="s">
        <v>11</v>
      </c>
      <c r="F18" s="4">
        <v>7</v>
      </c>
      <c r="G18" s="4" t="s">
        <v>5</v>
      </c>
      <c r="H18" s="4">
        <v>5</v>
      </c>
      <c r="I18" s="4">
        <v>1311</v>
      </c>
      <c r="J18" s="5" t="s">
        <v>195</v>
      </c>
      <c r="K18" t="s">
        <v>158</v>
      </c>
      <c r="M18" t="s">
        <v>253</v>
      </c>
      <c r="N18" s="15" t="s">
        <v>267</v>
      </c>
      <c r="O18" s="5" t="s">
        <v>121</v>
      </c>
      <c r="P18" s="5" t="s">
        <v>11</v>
      </c>
      <c r="Q18" s="4">
        <v>3</v>
      </c>
      <c r="R18" s="4">
        <v>2</v>
      </c>
    </row>
    <row r="19" spans="1:18" x14ac:dyDescent="0.2">
      <c r="C19" s="1" t="s">
        <v>150</v>
      </c>
      <c r="M19" t="s">
        <v>253</v>
      </c>
      <c r="N19" s="15" t="s">
        <v>267</v>
      </c>
      <c r="O19" s="5" t="s">
        <v>163</v>
      </c>
      <c r="P19" t="s">
        <v>199</v>
      </c>
      <c r="Q19" s="4">
        <v>3</v>
      </c>
      <c r="R19" s="4">
        <v>1</v>
      </c>
    </row>
    <row r="20" spans="1:18" x14ac:dyDescent="0.2">
      <c r="M20" t="s">
        <v>254</v>
      </c>
      <c r="N20" s="15" t="s">
        <v>267</v>
      </c>
      <c r="O20" s="5" t="s">
        <v>87</v>
      </c>
      <c r="P20" s="5" t="s">
        <v>163</v>
      </c>
      <c r="Q20" s="4">
        <v>3</v>
      </c>
      <c r="R20" s="4">
        <v>0</v>
      </c>
    </row>
    <row r="21" spans="1:18" x14ac:dyDescent="0.2">
      <c r="A21" s="12">
        <v>40242</v>
      </c>
      <c r="C21" t="s">
        <v>199</v>
      </c>
      <c r="D21" s="4" t="s">
        <v>5</v>
      </c>
      <c r="E21" t="s">
        <v>163</v>
      </c>
      <c r="F21" s="4">
        <v>4</v>
      </c>
      <c r="G21" s="4" t="s">
        <v>5</v>
      </c>
      <c r="H21" s="4">
        <v>3</v>
      </c>
      <c r="I21" s="4">
        <v>557</v>
      </c>
      <c r="J21" t="s">
        <v>203</v>
      </c>
      <c r="K21" s="5" t="s">
        <v>204</v>
      </c>
      <c r="M21" t="s">
        <v>254</v>
      </c>
      <c r="N21" s="15" t="s">
        <v>267</v>
      </c>
      <c r="O21" s="5" t="s">
        <v>6</v>
      </c>
      <c r="P21" s="5" t="s">
        <v>121</v>
      </c>
      <c r="Q21" s="4">
        <v>3</v>
      </c>
      <c r="R21" s="4">
        <v>0</v>
      </c>
    </row>
    <row r="22" spans="1:18" x14ac:dyDescent="0.2">
      <c r="A22" s="12">
        <v>40245</v>
      </c>
      <c r="C22" t="s">
        <v>163</v>
      </c>
      <c r="D22" s="4" t="s">
        <v>5</v>
      </c>
      <c r="E22" t="s">
        <v>199</v>
      </c>
      <c r="F22" s="4">
        <v>7</v>
      </c>
      <c r="G22" s="4" t="s">
        <v>5</v>
      </c>
      <c r="H22" s="4">
        <v>4</v>
      </c>
      <c r="I22" s="4">
        <v>895</v>
      </c>
      <c r="J22" t="s">
        <v>203</v>
      </c>
      <c r="K22" s="5" t="s">
        <v>204</v>
      </c>
      <c r="M22" t="s">
        <v>255</v>
      </c>
      <c r="N22" s="15" t="s">
        <v>267</v>
      </c>
      <c r="O22" s="5" t="s">
        <v>163</v>
      </c>
      <c r="P22" s="5" t="s">
        <v>121</v>
      </c>
      <c r="Q22" s="15">
        <v>1</v>
      </c>
      <c r="R22" s="4">
        <v>0</v>
      </c>
    </row>
    <row r="23" spans="1:18" x14ac:dyDescent="0.2">
      <c r="A23" s="12">
        <v>40250</v>
      </c>
      <c r="C23" t="s">
        <v>199</v>
      </c>
      <c r="D23" s="4" t="s">
        <v>5</v>
      </c>
      <c r="E23" t="s">
        <v>163</v>
      </c>
      <c r="F23" s="4">
        <v>3</v>
      </c>
      <c r="G23" s="4" t="s">
        <v>5</v>
      </c>
      <c r="H23" s="4">
        <v>5</v>
      </c>
      <c r="I23" s="4">
        <v>662</v>
      </c>
      <c r="J23" t="s">
        <v>153</v>
      </c>
      <c r="K23" s="5" t="s">
        <v>154</v>
      </c>
      <c r="M23" t="s">
        <v>256</v>
      </c>
      <c r="N23" s="15" t="s">
        <v>267</v>
      </c>
      <c r="O23" s="5" t="s">
        <v>6</v>
      </c>
      <c r="P23" s="5" t="s">
        <v>87</v>
      </c>
      <c r="Q23" s="4">
        <v>3</v>
      </c>
      <c r="R23" s="4">
        <v>2</v>
      </c>
    </row>
    <row r="24" spans="1:18" x14ac:dyDescent="0.2">
      <c r="A24" s="12">
        <v>40252</v>
      </c>
      <c r="C24" t="s">
        <v>163</v>
      </c>
      <c r="D24" s="4" t="s">
        <v>5</v>
      </c>
      <c r="E24" t="s">
        <v>199</v>
      </c>
      <c r="F24" s="4">
        <v>12</v>
      </c>
      <c r="G24" s="4" t="s">
        <v>5</v>
      </c>
      <c r="H24" s="4">
        <v>3</v>
      </c>
      <c r="I24" s="4">
        <v>953</v>
      </c>
      <c r="J24" t="s">
        <v>203</v>
      </c>
      <c r="K24" s="5" t="s">
        <v>204</v>
      </c>
      <c r="M24" t="s">
        <v>258</v>
      </c>
      <c r="Q24" s="4">
        <f>SUM(Q16:Q23)</f>
        <v>22</v>
      </c>
      <c r="R24" s="4">
        <f>SUM(R16:R23)</f>
        <v>5</v>
      </c>
    </row>
    <row r="25" spans="1:18" x14ac:dyDescent="0.2">
      <c r="C25" s="1" t="s">
        <v>185</v>
      </c>
    </row>
    <row r="27" spans="1:18" x14ac:dyDescent="0.2">
      <c r="A27" s="11" t="s">
        <v>38</v>
      </c>
    </row>
    <row r="28" spans="1:18" x14ac:dyDescent="0.2">
      <c r="A28" s="12">
        <v>40256</v>
      </c>
      <c r="C28" t="s">
        <v>87</v>
      </c>
      <c r="D28" s="4" t="s">
        <v>5</v>
      </c>
      <c r="E28" t="s">
        <v>163</v>
      </c>
      <c r="F28" s="4">
        <v>8</v>
      </c>
      <c r="G28" s="4" t="s">
        <v>5</v>
      </c>
      <c r="H28" s="4">
        <v>6</v>
      </c>
      <c r="I28" s="4">
        <v>537</v>
      </c>
      <c r="J28" s="5" t="s">
        <v>189</v>
      </c>
      <c r="K28" s="14" t="s">
        <v>190</v>
      </c>
    </row>
    <row r="29" spans="1:18" x14ac:dyDescent="0.2">
      <c r="A29" s="12">
        <v>40258</v>
      </c>
      <c r="C29" t="s">
        <v>163</v>
      </c>
      <c r="D29" s="4" t="s">
        <v>5</v>
      </c>
      <c r="E29" t="s">
        <v>87</v>
      </c>
      <c r="F29" s="4">
        <v>5</v>
      </c>
      <c r="G29" s="4" t="s">
        <v>5</v>
      </c>
      <c r="H29" s="4">
        <v>9</v>
      </c>
      <c r="I29" s="4">
        <v>1076</v>
      </c>
      <c r="J29" s="5" t="s">
        <v>195</v>
      </c>
      <c r="K29" t="s">
        <v>158</v>
      </c>
    </row>
    <row r="30" spans="1:18" x14ac:dyDescent="0.2">
      <c r="A30" s="12">
        <v>40261</v>
      </c>
      <c r="C30" t="s">
        <v>87</v>
      </c>
      <c r="D30" s="4" t="s">
        <v>5</v>
      </c>
      <c r="E30" t="s">
        <v>163</v>
      </c>
      <c r="F30" s="4">
        <v>11</v>
      </c>
      <c r="G30" s="4" t="s">
        <v>5</v>
      </c>
      <c r="H30" s="4">
        <v>2</v>
      </c>
      <c r="I30" s="4">
        <v>1073</v>
      </c>
      <c r="J30" s="5" t="s">
        <v>189</v>
      </c>
      <c r="K30" s="14" t="s">
        <v>190</v>
      </c>
    </row>
    <row r="31" spans="1:18" x14ac:dyDescent="0.2">
      <c r="C31" s="3" t="s">
        <v>206</v>
      </c>
    </row>
    <row r="32" spans="1:18" x14ac:dyDescent="0.2">
      <c r="C32"/>
    </row>
    <row r="33" spans="1:11" x14ac:dyDescent="0.2">
      <c r="A33" s="12">
        <v>40257</v>
      </c>
      <c r="C33" s="5" t="s">
        <v>6</v>
      </c>
      <c r="D33" s="4" t="s">
        <v>5</v>
      </c>
      <c r="E33" s="5" t="s">
        <v>121</v>
      </c>
      <c r="F33" s="4">
        <v>7</v>
      </c>
      <c r="G33" s="4" t="s">
        <v>5</v>
      </c>
      <c r="H33" s="4">
        <v>2</v>
      </c>
      <c r="I33" s="4">
        <v>562</v>
      </c>
      <c r="J33" t="s">
        <v>27</v>
      </c>
      <c r="K33" t="s">
        <v>155</v>
      </c>
    </row>
    <row r="34" spans="1:11" x14ac:dyDescent="0.2">
      <c r="A34" s="12">
        <v>40259</v>
      </c>
      <c r="C34" s="5" t="s">
        <v>121</v>
      </c>
      <c r="D34" s="4" t="s">
        <v>5</v>
      </c>
      <c r="E34" s="5" t="s">
        <v>6</v>
      </c>
      <c r="F34" s="4">
        <v>2</v>
      </c>
      <c r="G34" s="4" t="s">
        <v>5</v>
      </c>
      <c r="H34" s="4">
        <v>3</v>
      </c>
      <c r="I34" s="4">
        <v>903</v>
      </c>
      <c r="J34" t="s">
        <v>153</v>
      </c>
      <c r="K34" s="5" t="s">
        <v>154</v>
      </c>
    </row>
    <row r="35" spans="1:11" x14ac:dyDescent="0.2">
      <c r="A35" s="12">
        <v>40263</v>
      </c>
      <c r="C35" s="5" t="s">
        <v>6</v>
      </c>
      <c r="D35" s="4" t="s">
        <v>5</v>
      </c>
      <c r="E35" s="5" t="s">
        <v>121</v>
      </c>
      <c r="F35" s="4">
        <v>4</v>
      </c>
      <c r="G35" s="4" t="s">
        <v>5</v>
      </c>
      <c r="H35" s="4">
        <v>2</v>
      </c>
      <c r="I35" s="4">
        <v>509</v>
      </c>
      <c r="J35" t="s">
        <v>153</v>
      </c>
      <c r="K35" s="5" t="s">
        <v>154</v>
      </c>
    </row>
    <row r="36" spans="1:11" x14ac:dyDescent="0.2">
      <c r="C36" s="3" t="s">
        <v>168</v>
      </c>
      <c r="K36" s="5"/>
    </row>
    <row r="38" spans="1:11" x14ac:dyDescent="0.2">
      <c r="A38" s="11" t="s">
        <v>39</v>
      </c>
      <c r="C38"/>
    </row>
    <row r="39" spans="1:11" x14ac:dyDescent="0.2">
      <c r="A39" s="12">
        <v>40266</v>
      </c>
      <c r="C39" s="5" t="s">
        <v>121</v>
      </c>
      <c r="D39" s="4" t="s">
        <v>5</v>
      </c>
      <c r="E39" s="5" t="s">
        <v>163</v>
      </c>
      <c r="F39" s="4">
        <v>3</v>
      </c>
      <c r="G39" s="4" t="s">
        <v>5</v>
      </c>
      <c r="H39" s="4">
        <v>7</v>
      </c>
      <c r="I39" s="4">
        <v>1038</v>
      </c>
      <c r="J39" s="5" t="s">
        <v>195</v>
      </c>
      <c r="K39" t="s">
        <v>158</v>
      </c>
    </row>
    <row r="40" spans="1:11" x14ac:dyDescent="0.2">
      <c r="C40" s="1" t="s">
        <v>196</v>
      </c>
      <c r="K40" s="5"/>
    </row>
    <row r="41" spans="1:11" x14ac:dyDescent="0.2">
      <c r="C41"/>
      <c r="K41" s="5"/>
    </row>
    <row r="42" spans="1:11" x14ac:dyDescent="0.2">
      <c r="A42" s="11" t="s">
        <v>40</v>
      </c>
    </row>
    <row r="43" spans="1:11" x14ac:dyDescent="0.2">
      <c r="A43" s="12">
        <v>40269</v>
      </c>
      <c r="C43" s="5" t="s">
        <v>87</v>
      </c>
      <c r="D43" s="4" t="s">
        <v>5</v>
      </c>
      <c r="E43" s="5" t="s">
        <v>6</v>
      </c>
      <c r="F43" s="4">
        <v>4</v>
      </c>
      <c r="G43" s="4" t="s">
        <v>5</v>
      </c>
      <c r="H43" s="4">
        <v>3</v>
      </c>
      <c r="I43" s="4">
        <v>1582</v>
      </c>
      <c r="J43" t="s">
        <v>27</v>
      </c>
      <c r="K43" t="s">
        <v>155</v>
      </c>
    </row>
    <row r="44" spans="1:11" x14ac:dyDescent="0.2">
      <c r="A44" s="12">
        <v>40273</v>
      </c>
      <c r="C44" s="5" t="s">
        <v>6</v>
      </c>
      <c r="D44" s="4" t="s">
        <v>5</v>
      </c>
      <c r="E44" s="5" t="s">
        <v>87</v>
      </c>
      <c r="F44" s="4">
        <v>6</v>
      </c>
      <c r="G44" s="4" t="s">
        <v>5</v>
      </c>
      <c r="H44" s="4">
        <v>1</v>
      </c>
      <c r="I44" s="4">
        <v>1316</v>
      </c>
      <c r="J44" t="s">
        <v>153</v>
      </c>
      <c r="K44" s="5" t="s">
        <v>154</v>
      </c>
    </row>
    <row r="45" spans="1:11" x14ac:dyDescent="0.2">
      <c r="A45" s="12">
        <v>40275</v>
      </c>
      <c r="C45" s="5" t="s">
        <v>87</v>
      </c>
      <c r="D45" s="4" t="s">
        <v>5</v>
      </c>
      <c r="E45" s="5" t="s">
        <v>6</v>
      </c>
      <c r="F45" s="4">
        <v>2</v>
      </c>
      <c r="G45" s="4" t="s">
        <v>5</v>
      </c>
      <c r="H45" s="4">
        <v>6</v>
      </c>
      <c r="I45" s="4">
        <v>1391</v>
      </c>
      <c r="J45" t="s">
        <v>153</v>
      </c>
      <c r="K45" s="5" t="s">
        <v>154</v>
      </c>
    </row>
    <row r="46" spans="1:11" x14ac:dyDescent="0.2">
      <c r="A46" s="12">
        <v>40277</v>
      </c>
      <c r="C46" s="5" t="s">
        <v>6</v>
      </c>
      <c r="D46" s="4" t="s">
        <v>5</v>
      </c>
      <c r="E46" s="5" t="s">
        <v>87</v>
      </c>
      <c r="F46" s="4">
        <v>3</v>
      </c>
      <c r="G46" s="4" t="s">
        <v>5</v>
      </c>
      <c r="H46" s="4">
        <v>4</v>
      </c>
      <c r="I46" s="4">
        <v>2881</v>
      </c>
      <c r="J46" t="s">
        <v>27</v>
      </c>
      <c r="K46" t="s">
        <v>155</v>
      </c>
    </row>
    <row r="47" spans="1:11" x14ac:dyDescent="0.2">
      <c r="A47" s="12">
        <v>40279</v>
      </c>
      <c r="C47" s="5" t="s">
        <v>87</v>
      </c>
      <c r="D47" s="4" t="s">
        <v>5</v>
      </c>
      <c r="E47" s="5" t="s">
        <v>6</v>
      </c>
      <c r="F47" s="4">
        <v>4</v>
      </c>
      <c r="G47" s="4" t="s">
        <v>5</v>
      </c>
      <c r="H47" s="4">
        <v>5</v>
      </c>
      <c r="I47" s="4">
        <v>3047</v>
      </c>
      <c r="J47" t="s">
        <v>27</v>
      </c>
      <c r="K47" t="s">
        <v>155</v>
      </c>
    </row>
    <row r="48" spans="1:11" x14ac:dyDescent="0.2">
      <c r="A48" s="13"/>
      <c r="C48" s="1" t="s">
        <v>97</v>
      </c>
      <c r="E48" s="6"/>
    </row>
    <row r="49" spans="1:11" x14ac:dyDescent="0.2">
      <c r="A49" s="13"/>
      <c r="C49"/>
      <c r="E49" s="6"/>
      <c r="J49" s="1" t="s">
        <v>114</v>
      </c>
      <c r="K49" s="4"/>
    </row>
    <row r="50" spans="1:11" x14ac:dyDescent="0.2">
      <c r="J50" t="s">
        <v>27</v>
      </c>
      <c r="K50" s="4">
        <v>4</v>
      </c>
    </row>
    <row r="51" spans="1:11" x14ac:dyDescent="0.2">
      <c r="J51" s="5" t="s">
        <v>189</v>
      </c>
      <c r="K51" s="4">
        <v>4</v>
      </c>
    </row>
    <row r="52" spans="1:11" x14ac:dyDescent="0.2">
      <c r="J52" t="s">
        <v>182</v>
      </c>
      <c r="K52" s="4">
        <v>1</v>
      </c>
    </row>
    <row r="53" spans="1:11" x14ac:dyDescent="0.2">
      <c r="J53" t="s">
        <v>203</v>
      </c>
      <c r="K53" s="4">
        <v>3</v>
      </c>
    </row>
    <row r="54" spans="1:11" x14ac:dyDescent="0.2">
      <c r="J54" t="s">
        <v>187</v>
      </c>
      <c r="K54" s="4">
        <v>1</v>
      </c>
    </row>
    <row r="55" spans="1:11" x14ac:dyDescent="0.2">
      <c r="J55" t="s">
        <v>153</v>
      </c>
      <c r="K55" s="4">
        <v>5</v>
      </c>
    </row>
    <row r="56" spans="1:11" x14ac:dyDescent="0.2">
      <c r="J56" t="s">
        <v>128</v>
      </c>
      <c r="K56" s="4">
        <v>2</v>
      </c>
    </row>
    <row r="57" spans="1:11" x14ac:dyDescent="0.2">
      <c r="J57" s="5" t="s">
        <v>195</v>
      </c>
      <c r="K57" s="4">
        <v>5</v>
      </c>
    </row>
    <row r="58" spans="1:11" x14ac:dyDescent="0.2">
      <c r="J58" t="s">
        <v>200</v>
      </c>
      <c r="K58" s="4">
        <v>2</v>
      </c>
    </row>
    <row r="59" spans="1:11" x14ac:dyDescent="0.2">
      <c r="J59" s="5" t="s">
        <v>204</v>
      </c>
      <c r="K59" s="4">
        <v>3</v>
      </c>
    </row>
    <row r="60" spans="1:11" x14ac:dyDescent="0.2">
      <c r="J60" s="5" t="s">
        <v>154</v>
      </c>
      <c r="K60" s="4">
        <v>5</v>
      </c>
    </row>
    <row r="61" spans="1:11" x14ac:dyDescent="0.2">
      <c r="J61" t="s">
        <v>193</v>
      </c>
      <c r="K61" s="4">
        <v>1</v>
      </c>
    </row>
    <row r="62" spans="1:11" x14ac:dyDescent="0.2">
      <c r="J62" s="5" t="s">
        <v>205</v>
      </c>
      <c r="K62" s="4">
        <v>1</v>
      </c>
    </row>
    <row r="63" spans="1:11" x14ac:dyDescent="0.2">
      <c r="J63" s="14" t="s">
        <v>32</v>
      </c>
      <c r="K63" s="4">
        <v>2</v>
      </c>
    </row>
    <row r="64" spans="1:11" x14ac:dyDescent="0.2">
      <c r="J64" t="s">
        <v>158</v>
      </c>
      <c r="K64" s="4">
        <v>5</v>
      </c>
    </row>
    <row r="65" spans="10:11" x14ac:dyDescent="0.2">
      <c r="J65" t="s">
        <v>24</v>
      </c>
      <c r="K65" s="4">
        <v>1</v>
      </c>
    </row>
    <row r="66" spans="10:11" x14ac:dyDescent="0.2">
      <c r="J66" t="s">
        <v>155</v>
      </c>
      <c r="K66" s="4">
        <v>4</v>
      </c>
    </row>
    <row r="67" spans="10:11" x14ac:dyDescent="0.2">
      <c r="J67" s="5" t="s">
        <v>201</v>
      </c>
      <c r="K67" s="4">
        <v>1</v>
      </c>
    </row>
    <row r="68" spans="10:11" x14ac:dyDescent="0.2">
      <c r="J68" t="s">
        <v>190</v>
      </c>
      <c r="K68" s="4">
        <v>4</v>
      </c>
    </row>
    <row r="69" spans="10:11" x14ac:dyDescent="0.2">
      <c r="J69" t="s">
        <v>173</v>
      </c>
      <c r="K69" s="4">
        <f>SUM(K50:K68)</f>
        <v>54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play offs ottelut kaudella 2009-10&amp;R11.4.2010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39878</v>
      </c>
      <c r="C4" t="s">
        <v>6</v>
      </c>
      <c r="D4" s="4" t="s">
        <v>5</v>
      </c>
      <c r="E4" s="5" t="s">
        <v>174</v>
      </c>
      <c r="F4" s="4">
        <v>5</v>
      </c>
      <c r="G4" s="4" t="s">
        <v>5</v>
      </c>
      <c r="H4" s="4">
        <v>1</v>
      </c>
      <c r="I4" s="4">
        <v>423</v>
      </c>
      <c r="J4" t="s">
        <v>27</v>
      </c>
      <c r="K4" t="s">
        <v>155</v>
      </c>
      <c r="M4" s="5" t="s">
        <v>6</v>
      </c>
      <c r="N4" s="4">
        <v>9</v>
      </c>
      <c r="O4" s="4">
        <v>9</v>
      </c>
      <c r="P4" s="4">
        <v>0</v>
      </c>
      <c r="Q4" s="4">
        <v>0</v>
      </c>
      <c r="R4" s="4">
        <f>SUM(F4+H5+F6+F25+H26+F27+F42+H43+F44)</f>
        <v>48</v>
      </c>
      <c r="S4" s="4">
        <f>SUM(H4+F5+H6+H25+F26+H27+H42+F43+H44)</f>
        <v>19</v>
      </c>
      <c r="T4" s="4">
        <v>18</v>
      </c>
    </row>
    <row r="5" spans="1:20" x14ac:dyDescent="0.2">
      <c r="A5" s="12">
        <v>39879</v>
      </c>
      <c r="C5" s="5" t="s">
        <v>174</v>
      </c>
      <c r="D5" s="4" t="s">
        <v>5</v>
      </c>
      <c r="E5" t="s">
        <v>6</v>
      </c>
      <c r="F5" s="4">
        <v>2</v>
      </c>
      <c r="G5" s="4" t="s">
        <v>5</v>
      </c>
      <c r="H5" s="4">
        <v>5</v>
      </c>
      <c r="I5" s="4">
        <v>581</v>
      </c>
      <c r="J5" t="s">
        <v>153</v>
      </c>
      <c r="K5" s="14" t="s">
        <v>154</v>
      </c>
      <c r="M5" s="5" t="s">
        <v>87</v>
      </c>
      <c r="N5" s="4">
        <v>11</v>
      </c>
      <c r="O5" s="4">
        <v>6</v>
      </c>
      <c r="P5" s="4">
        <v>0</v>
      </c>
      <c r="Q5" s="4">
        <v>5</v>
      </c>
      <c r="R5" s="4">
        <f>SUM(H14+F15+H16+H30+F31+H32+F33+H34+H42+F43+H44)</f>
        <v>45</v>
      </c>
      <c r="S5" s="4">
        <f>SUM(F14+H15+F16+F30+H31+F32+H33+F34+F42+H43+F44)</f>
        <v>45</v>
      </c>
      <c r="T5" s="4">
        <v>12</v>
      </c>
    </row>
    <row r="6" spans="1:20" x14ac:dyDescent="0.2">
      <c r="A6" s="12">
        <v>39883</v>
      </c>
      <c r="C6" t="s">
        <v>6</v>
      </c>
      <c r="D6" s="4" t="s">
        <v>5</v>
      </c>
      <c r="E6" s="5" t="s">
        <v>174</v>
      </c>
      <c r="F6" s="4">
        <v>4</v>
      </c>
      <c r="G6" s="4" t="s">
        <v>5</v>
      </c>
      <c r="H6" s="4">
        <v>3</v>
      </c>
      <c r="I6" s="4">
        <v>306</v>
      </c>
      <c r="J6" t="s">
        <v>27</v>
      </c>
      <c r="K6" t="s">
        <v>155</v>
      </c>
      <c r="M6" t="s">
        <v>163</v>
      </c>
      <c r="N6" s="4">
        <v>9</v>
      </c>
      <c r="O6" s="4">
        <v>6</v>
      </c>
      <c r="P6" s="4">
        <v>0</v>
      </c>
      <c r="Q6" s="4">
        <v>3</v>
      </c>
      <c r="R6" s="4">
        <f>SUM(F19+H20+F21+F30+H31+F32+H33+F34+F38)</f>
        <v>52</v>
      </c>
      <c r="S6" s="4">
        <f>SUM(H19+F20+H21+H30+F31+H32+F33+H34+H38)</f>
        <v>36</v>
      </c>
      <c r="T6" s="4">
        <v>12</v>
      </c>
    </row>
    <row r="7" spans="1:20" x14ac:dyDescent="0.2">
      <c r="C7" s="1" t="s">
        <v>131</v>
      </c>
      <c r="M7" s="5" t="s">
        <v>20</v>
      </c>
      <c r="N7" s="4">
        <v>7</v>
      </c>
      <c r="O7" s="4">
        <v>3</v>
      </c>
      <c r="P7" s="4">
        <v>0</v>
      </c>
      <c r="Q7" s="4">
        <v>4</v>
      </c>
      <c r="R7" s="4">
        <f>SUM(H9+F10+H11+H25+F26+H27+H38)</f>
        <v>23</v>
      </c>
      <c r="S7" s="4">
        <f>SUM(F9+H10+F11+F25+H26+F27+F38)</f>
        <v>39</v>
      </c>
      <c r="T7" s="4">
        <v>6</v>
      </c>
    </row>
    <row r="8" spans="1:20" x14ac:dyDescent="0.2">
      <c r="D8" s="4" t="s">
        <v>5</v>
      </c>
      <c r="M8" s="5" t="s">
        <v>121</v>
      </c>
      <c r="N8" s="4">
        <v>3</v>
      </c>
      <c r="O8" s="4">
        <v>0</v>
      </c>
      <c r="P8" s="4">
        <v>0</v>
      </c>
      <c r="Q8" s="4">
        <v>3</v>
      </c>
      <c r="R8" s="4">
        <f>SUM(H19+F20+H21)</f>
        <v>14</v>
      </c>
      <c r="S8" s="4">
        <f>SUM(F19+H20+F21)</f>
        <v>26</v>
      </c>
      <c r="T8" s="4">
        <v>0</v>
      </c>
    </row>
    <row r="9" spans="1:20" x14ac:dyDescent="0.2">
      <c r="A9" s="12">
        <v>39878</v>
      </c>
      <c r="C9" s="5" t="s">
        <v>181</v>
      </c>
      <c r="D9" s="4" t="s">
        <v>5</v>
      </c>
      <c r="E9" t="s">
        <v>20</v>
      </c>
      <c r="F9" s="4">
        <v>3</v>
      </c>
      <c r="G9" s="4" t="s">
        <v>5</v>
      </c>
      <c r="H9" s="4">
        <v>4</v>
      </c>
      <c r="I9" s="4">
        <v>933</v>
      </c>
      <c r="J9" s="14" t="s">
        <v>184</v>
      </c>
      <c r="K9" s="5" t="s">
        <v>24</v>
      </c>
      <c r="M9" s="5" t="s">
        <v>11</v>
      </c>
      <c r="N9" s="4">
        <v>3</v>
      </c>
      <c r="O9" s="4">
        <v>0</v>
      </c>
      <c r="P9" s="4">
        <v>0</v>
      </c>
      <c r="Q9" s="4">
        <v>3</v>
      </c>
      <c r="R9" s="4">
        <f>SUM(F14+H15+F16)</f>
        <v>12</v>
      </c>
      <c r="S9" s="4">
        <f>SUM(H14+F15+H16)</f>
        <v>17</v>
      </c>
      <c r="T9" s="4">
        <v>0</v>
      </c>
    </row>
    <row r="10" spans="1:20" x14ac:dyDescent="0.2">
      <c r="A10" s="12">
        <v>39880</v>
      </c>
      <c r="C10" t="s">
        <v>20</v>
      </c>
      <c r="D10" s="4" t="s">
        <v>5</v>
      </c>
      <c r="E10" s="5" t="s">
        <v>181</v>
      </c>
      <c r="F10" s="4">
        <v>6</v>
      </c>
      <c r="G10" s="4" t="s">
        <v>5</v>
      </c>
      <c r="H10" s="4">
        <v>5</v>
      </c>
      <c r="I10" s="4">
        <v>785</v>
      </c>
      <c r="J10" t="s">
        <v>193</v>
      </c>
      <c r="K10" s="5" t="s">
        <v>192</v>
      </c>
      <c r="M10" s="5" t="s">
        <v>181</v>
      </c>
      <c r="N10" s="4">
        <v>3</v>
      </c>
      <c r="O10" s="4">
        <v>0</v>
      </c>
      <c r="P10" s="4">
        <v>0</v>
      </c>
      <c r="Q10" s="4">
        <v>3</v>
      </c>
      <c r="R10" s="4">
        <f>SUM(F9+H10+F11)</f>
        <v>12</v>
      </c>
      <c r="S10" s="4">
        <f>SUM(H9+F10+H11)</f>
        <v>16</v>
      </c>
      <c r="T10" s="4">
        <v>0</v>
      </c>
    </row>
    <row r="11" spans="1:20" x14ac:dyDescent="0.2">
      <c r="A11" s="12">
        <v>39883</v>
      </c>
      <c r="C11" s="5" t="s">
        <v>181</v>
      </c>
      <c r="D11" s="4" t="s">
        <v>5</v>
      </c>
      <c r="E11" t="s">
        <v>20</v>
      </c>
      <c r="F11" s="4">
        <v>4</v>
      </c>
      <c r="G11" s="4" t="s">
        <v>5</v>
      </c>
      <c r="H11" s="4">
        <v>6</v>
      </c>
      <c r="I11" s="4">
        <v>819</v>
      </c>
      <c r="J11" s="14" t="s">
        <v>184</v>
      </c>
      <c r="K11" s="5" t="s">
        <v>24</v>
      </c>
      <c r="M11" s="5" t="s">
        <v>174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6</v>
      </c>
      <c r="S11" s="4">
        <f>SUM(F4+H5+F6)</f>
        <v>14</v>
      </c>
      <c r="T11" s="4">
        <v>0</v>
      </c>
    </row>
    <row r="12" spans="1:20" x14ac:dyDescent="0.2">
      <c r="C12" s="1" t="s">
        <v>146</v>
      </c>
      <c r="K12" s="5"/>
      <c r="N12" s="4">
        <f>SUM(N4:N11)</f>
        <v>48</v>
      </c>
      <c r="O12" s="4">
        <f t="shared" ref="O12:T12" si="0">SUM(O4:O11)</f>
        <v>24</v>
      </c>
      <c r="P12" s="4">
        <f t="shared" si="0"/>
        <v>0</v>
      </c>
      <c r="Q12" s="4">
        <f t="shared" si="0"/>
        <v>24</v>
      </c>
      <c r="R12" s="4">
        <f t="shared" si="0"/>
        <v>212</v>
      </c>
      <c r="S12" s="4">
        <f t="shared" si="0"/>
        <v>212</v>
      </c>
      <c r="T12" s="4">
        <f t="shared" si="0"/>
        <v>48</v>
      </c>
    </row>
    <row r="13" spans="1:20" x14ac:dyDescent="0.2">
      <c r="K13" s="5"/>
    </row>
    <row r="14" spans="1:20" x14ac:dyDescent="0.2">
      <c r="A14" s="12">
        <v>39878</v>
      </c>
      <c r="C14" s="5" t="s">
        <v>11</v>
      </c>
      <c r="D14" s="4" t="s">
        <v>5</v>
      </c>
      <c r="E14" s="5" t="s">
        <v>87</v>
      </c>
      <c r="F14" s="4">
        <v>5</v>
      </c>
      <c r="G14" s="4" t="s">
        <v>5</v>
      </c>
      <c r="H14" s="4">
        <v>6</v>
      </c>
      <c r="I14" s="4">
        <v>734</v>
      </c>
      <c r="J14" s="5" t="s">
        <v>159</v>
      </c>
      <c r="K14" t="s">
        <v>158</v>
      </c>
    </row>
    <row r="15" spans="1:20" x14ac:dyDescent="0.2">
      <c r="A15" s="12">
        <v>39880</v>
      </c>
      <c r="C15" s="5" t="s">
        <v>87</v>
      </c>
      <c r="D15" s="4" t="s">
        <v>5</v>
      </c>
      <c r="E15" s="5" t="s">
        <v>11</v>
      </c>
      <c r="F15" s="4">
        <v>4</v>
      </c>
      <c r="G15" s="4" t="s">
        <v>5</v>
      </c>
      <c r="H15" s="4">
        <v>3</v>
      </c>
      <c r="I15" s="4">
        <v>568</v>
      </c>
      <c r="J15" t="s">
        <v>194</v>
      </c>
      <c r="K15" s="14" t="s">
        <v>195</v>
      </c>
      <c r="M15" s="1" t="s">
        <v>252</v>
      </c>
    </row>
    <row r="16" spans="1:20" x14ac:dyDescent="0.2">
      <c r="A16" s="12">
        <v>39883</v>
      </c>
      <c r="C16" s="5" t="s">
        <v>11</v>
      </c>
      <c r="D16" s="4" t="s">
        <v>5</v>
      </c>
      <c r="E16" s="5" t="s">
        <v>87</v>
      </c>
      <c r="F16" s="4">
        <v>4</v>
      </c>
      <c r="G16" s="4" t="s">
        <v>5</v>
      </c>
      <c r="H16" s="4">
        <v>7</v>
      </c>
      <c r="I16" s="4">
        <v>762</v>
      </c>
      <c r="J16" s="5" t="s">
        <v>159</v>
      </c>
      <c r="K16" t="s">
        <v>158</v>
      </c>
      <c r="M16" t="s">
        <v>253</v>
      </c>
      <c r="N16" s="15" t="s">
        <v>268</v>
      </c>
      <c r="O16" s="5" t="s">
        <v>6</v>
      </c>
      <c r="P16" s="5" t="s">
        <v>174</v>
      </c>
      <c r="Q16" s="4">
        <v>3</v>
      </c>
      <c r="R16" s="4">
        <v>0</v>
      </c>
    </row>
    <row r="17" spans="1:18" x14ac:dyDescent="0.2">
      <c r="C17" s="1" t="s">
        <v>191</v>
      </c>
      <c r="M17" t="s">
        <v>253</v>
      </c>
      <c r="N17" s="15" t="s">
        <v>268</v>
      </c>
      <c r="O17" s="5" t="s">
        <v>20</v>
      </c>
      <c r="P17" s="5" t="s">
        <v>181</v>
      </c>
      <c r="Q17" s="4">
        <v>3</v>
      </c>
      <c r="R17" s="4">
        <v>0</v>
      </c>
    </row>
    <row r="18" spans="1:18" x14ac:dyDescent="0.2">
      <c r="M18" t="s">
        <v>253</v>
      </c>
      <c r="N18" s="15" t="s">
        <v>268</v>
      </c>
      <c r="O18" s="5" t="s">
        <v>87</v>
      </c>
      <c r="P18" s="5" t="s">
        <v>11</v>
      </c>
      <c r="Q18" s="4">
        <v>3</v>
      </c>
      <c r="R18" s="4">
        <v>0</v>
      </c>
    </row>
    <row r="19" spans="1:18" x14ac:dyDescent="0.2">
      <c r="A19" s="12">
        <v>39878</v>
      </c>
      <c r="C19" t="s">
        <v>163</v>
      </c>
      <c r="D19" s="4" t="s">
        <v>5</v>
      </c>
      <c r="E19" s="5" t="s">
        <v>121</v>
      </c>
      <c r="F19" s="4">
        <v>10</v>
      </c>
      <c r="G19" s="4" t="s">
        <v>5</v>
      </c>
      <c r="H19" s="4">
        <v>4</v>
      </c>
      <c r="I19" s="4">
        <v>829</v>
      </c>
      <c r="J19" t="s">
        <v>189</v>
      </c>
      <c r="K19" s="5" t="s">
        <v>190</v>
      </c>
      <c r="M19" t="s">
        <v>253</v>
      </c>
      <c r="N19" s="15" t="s">
        <v>268</v>
      </c>
      <c r="O19" t="s">
        <v>163</v>
      </c>
      <c r="P19" s="5" t="s">
        <v>121</v>
      </c>
      <c r="Q19" s="4">
        <v>3</v>
      </c>
      <c r="R19" s="4">
        <v>0</v>
      </c>
    </row>
    <row r="20" spans="1:18" x14ac:dyDescent="0.2">
      <c r="A20" s="12">
        <v>39880</v>
      </c>
      <c r="C20" s="5" t="s">
        <v>121</v>
      </c>
      <c r="D20" s="4" t="s">
        <v>5</v>
      </c>
      <c r="E20" t="s">
        <v>163</v>
      </c>
      <c r="F20" s="4">
        <v>5</v>
      </c>
      <c r="G20" s="4" t="s">
        <v>5</v>
      </c>
      <c r="H20" s="4">
        <v>6</v>
      </c>
      <c r="I20" s="4">
        <v>583</v>
      </c>
      <c r="J20" t="s">
        <v>128</v>
      </c>
      <c r="K20" s="5" t="s">
        <v>32</v>
      </c>
      <c r="M20" t="s">
        <v>254</v>
      </c>
      <c r="N20" s="15" t="s">
        <v>268</v>
      </c>
      <c r="O20" s="5" t="s">
        <v>6</v>
      </c>
      <c r="P20" s="5" t="s">
        <v>20</v>
      </c>
      <c r="Q20" s="4">
        <v>3</v>
      </c>
      <c r="R20" s="4">
        <v>0</v>
      </c>
    </row>
    <row r="21" spans="1:18" x14ac:dyDescent="0.2">
      <c r="A21" s="12">
        <v>39882</v>
      </c>
      <c r="C21" t="s">
        <v>163</v>
      </c>
      <c r="D21" s="4" t="s">
        <v>5</v>
      </c>
      <c r="E21" s="5" t="s">
        <v>121</v>
      </c>
      <c r="F21" s="4">
        <v>10</v>
      </c>
      <c r="G21" s="4" t="s">
        <v>5</v>
      </c>
      <c r="H21" s="4">
        <v>5</v>
      </c>
      <c r="I21" s="4">
        <v>745</v>
      </c>
      <c r="J21" t="s">
        <v>189</v>
      </c>
      <c r="K21" s="5" t="s">
        <v>190</v>
      </c>
      <c r="M21" t="s">
        <v>254</v>
      </c>
      <c r="N21" s="15" t="s">
        <v>268</v>
      </c>
      <c r="O21" s="5" t="s">
        <v>87</v>
      </c>
      <c r="P21" t="s">
        <v>163</v>
      </c>
      <c r="Q21" s="4">
        <v>3</v>
      </c>
      <c r="R21" s="4">
        <v>2</v>
      </c>
    </row>
    <row r="22" spans="1:18" x14ac:dyDescent="0.2">
      <c r="C22" s="1" t="s">
        <v>188</v>
      </c>
      <c r="M22" t="s">
        <v>255</v>
      </c>
      <c r="N22" s="15" t="s">
        <v>268</v>
      </c>
      <c r="O22" s="5" t="s">
        <v>163</v>
      </c>
      <c r="P22" s="5" t="s">
        <v>20</v>
      </c>
      <c r="Q22" s="15">
        <v>1</v>
      </c>
      <c r="R22" s="4">
        <v>0</v>
      </c>
    </row>
    <row r="23" spans="1:18" x14ac:dyDescent="0.2">
      <c r="M23" t="s">
        <v>256</v>
      </c>
      <c r="N23" s="15" t="s">
        <v>268</v>
      </c>
      <c r="O23" s="5" t="s">
        <v>6</v>
      </c>
      <c r="P23" s="5" t="s">
        <v>87</v>
      </c>
      <c r="Q23" s="4">
        <v>3</v>
      </c>
      <c r="R23" s="4">
        <v>0</v>
      </c>
    </row>
    <row r="24" spans="1:18" x14ac:dyDescent="0.2">
      <c r="A24" s="11" t="s">
        <v>38</v>
      </c>
      <c r="M24" t="s">
        <v>258</v>
      </c>
      <c r="Q24" s="4">
        <f>SUM(Q16:Q23)</f>
        <v>22</v>
      </c>
      <c r="R24" s="4">
        <f>SUM(R16:R23)</f>
        <v>2</v>
      </c>
    </row>
    <row r="25" spans="1:18" x14ac:dyDescent="0.2">
      <c r="A25" s="12">
        <v>39892</v>
      </c>
      <c r="C25" t="s">
        <v>6</v>
      </c>
      <c r="D25" s="4" t="s">
        <v>5</v>
      </c>
      <c r="E25" t="s">
        <v>20</v>
      </c>
      <c r="F25" s="4">
        <v>7</v>
      </c>
      <c r="G25" s="4" t="s">
        <v>5</v>
      </c>
      <c r="H25" s="4">
        <v>2</v>
      </c>
      <c r="I25" s="4">
        <v>508</v>
      </c>
      <c r="J25" s="5" t="s">
        <v>24</v>
      </c>
      <c r="K25" s="14" t="s">
        <v>184</v>
      </c>
    </row>
    <row r="26" spans="1:18" x14ac:dyDescent="0.2">
      <c r="A26" s="12">
        <v>39894</v>
      </c>
      <c r="C26" t="s">
        <v>20</v>
      </c>
      <c r="D26" s="4" t="s">
        <v>5</v>
      </c>
      <c r="E26" t="s">
        <v>6</v>
      </c>
      <c r="F26" s="4">
        <v>1</v>
      </c>
      <c r="G26" s="4" t="s">
        <v>5</v>
      </c>
      <c r="H26" s="4">
        <v>6</v>
      </c>
      <c r="I26" s="4">
        <v>675</v>
      </c>
      <c r="J26" t="s">
        <v>159</v>
      </c>
      <c r="K26" t="s">
        <v>158</v>
      </c>
    </row>
    <row r="27" spans="1:18" x14ac:dyDescent="0.2">
      <c r="A27" s="12">
        <v>39897</v>
      </c>
      <c r="C27" t="s">
        <v>6</v>
      </c>
      <c r="D27" s="4" t="s">
        <v>5</v>
      </c>
      <c r="E27" t="s">
        <v>20</v>
      </c>
      <c r="F27" s="4">
        <v>8</v>
      </c>
      <c r="G27" s="4" t="s">
        <v>5</v>
      </c>
      <c r="H27" s="4">
        <v>3</v>
      </c>
      <c r="I27" s="4">
        <v>345</v>
      </c>
      <c r="J27" s="5" t="s">
        <v>24</v>
      </c>
      <c r="K27" s="14" t="s">
        <v>184</v>
      </c>
    </row>
    <row r="28" spans="1:18" x14ac:dyDescent="0.2">
      <c r="C28" s="3" t="s">
        <v>168</v>
      </c>
    </row>
    <row r="29" spans="1:18" x14ac:dyDescent="0.2">
      <c r="C29"/>
    </row>
    <row r="30" spans="1:18" x14ac:dyDescent="0.2">
      <c r="A30" s="12">
        <v>39891</v>
      </c>
      <c r="C30" t="s">
        <v>163</v>
      </c>
      <c r="D30" s="4" t="s">
        <v>5</v>
      </c>
      <c r="E30" s="5" t="s">
        <v>87</v>
      </c>
      <c r="F30" s="4">
        <v>6</v>
      </c>
      <c r="G30" s="4" t="s">
        <v>5</v>
      </c>
      <c r="H30" s="4">
        <v>3</v>
      </c>
      <c r="I30" s="4">
        <v>790</v>
      </c>
      <c r="J30" t="s">
        <v>27</v>
      </c>
      <c r="K30" t="s">
        <v>155</v>
      </c>
    </row>
    <row r="31" spans="1:18" x14ac:dyDescent="0.2">
      <c r="A31" s="12">
        <v>39893</v>
      </c>
      <c r="C31" s="5" t="s">
        <v>87</v>
      </c>
      <c r="D31" s="4" t="s">
        <v>5</v>
      </c>
      <c r="E31" t="s">
        <v>163</v>
      </c>
      <c r="F31" s="4">
        <v>7</v>
      </c>
      <c r="G31" s="4" t="s">
        <v>5</v>
      </c>
      <c r="H31" s="4">
        <v>5</v>
      </c>
      <c r="I31" s="4">
        <v>525</v>
      </c>
      <c r="J31" t="s">
        <v>153</v>
      </c>
      <c r="K31" s="14" t="s">
        <v>154</v>
      </c>
    </row>
    <row r="32" spans="1:18" x14ac:dyDescent="0.2">
      <c r="A32" s="12">
        <v>39896</v>
      </c>
      <c r="C32" t="s">
        <v>163</v>
      </c>
      <c r="D32" s="4" t="s">
        <v>5</v>
      </c>
      <c r="E32" s="5" t="s">
        <v>87</v>
      </c>
      <c r="F32" s="4">
        <v>6</v>
      </c>
      <c r="G32" s="4" t="s">
        <v>5</v>
      </c>
      <c r="H32" s="4">
        <v>3</v>
      </c>
      <c r="I32" s="4">
        <v>890</v>
      </c>
      <c r="J32" t="s">
        <v>153</v>
      </c>
      <c r="K32" s="14" t="s">
        <v>154</v>
      </c>
    </row>
    <row r="33" spans="1:11" x14ac:dyDescent="0.2">
      <c r="A33" s="12">
        <v>39899</v>
      </c>
      <c r="C33" s="5" t="s">
        <v>87</v>
      </c>
      <c r="D33" s="4" t="s">
        <v>5</v>
      </c>
      <c r="E33" t="s">
        <v>163</v>
      </c>
      <c r="F33" s="4">
        <v>5</v>
      </c>
      <c r="H33" s="4">
        <v>2</v>
      </c>
      <c r="I33" s="4">
        <v>868</v>
      </c>
      <c r="J33" t="s">
        <v>27</v>
      </c>
      <c r="K33" t="s">
        <v>155</v>
      </c>
    </row>
    <row r="34" spans="1:11" x14ac:dyDescent="0.2">
      <c r="A34" s="12">
        <v>39901</v>
      </c>
      <c r="C34" t="s">
        <v>163</v>
      </c>
      <c r="D34" s="4" t="s">
        <v>5</v>
      </c>
      <c r="E34" s="5" t="s">
        <v>87</v>
      </c>
      <c r="F34" s="4">
        <v>1</v>
      </c>
      <c r="G34" s="4" t="s">
        <v>5</v>
      </c>
      <c r="H34" s="4">
        <v>3</v>
      </c>
      <c r="I34" s="4">
        <v>1250</v>
      </c>
      <c r="J34" t="s">
        <v>27</v>
      </c>
      <c r="K34" t="s">
        <v>155</v>
      </c>
    </row>
    <row r="35" spans="1:11" x14ac:dyDescent="0.2">
      <c r="C35" s="3" t="s">
        <v>197</v>
      </c>
      <c r="K35" s="5"/>
    </row>
    <row r="36" spans="1:11" x14ac:dyDescent="0.2">
      <c r="C36"/>
    </row>
    <row r="37" spans="1:11" x14ac:dyDescent="0.2">
      <c r="A37" s="11" t="s">
        <v>39</v>
      </c>
      <c r="C37"/>
    </row>
    <row r="38" spans="1:11" x14ac:dyDescent="0.2">
      <c r="A38" s="12">
        <v>39907</v>
      </c>
      <c r="C38" t="s">
        <v>163</v>
      </c>
      <c r="D38" s="4" t="s">
        <v>5</v>
      </c>
      <c r="E38" s="5" t="s">
        <v>20</v>
      </c>
      <c r="F38" s="4">
        <v>6</v>
      </c>
      <c r="G38" s="4" t="s">
        <v>5</v>
      </c>
      <c r="H38" s="4">
        <v>1</v>
      </c>
      <c r="I38" s="4">
        <v>820</v>
      </c>
      <c r="J38" t="s">
        <v>159</v>
      </c>
      <c r="K38" t="s">
        <v>158</v>
      </c>
    </row>
    <row r="39" spans="1:11" x14ac:dyDescent="0.2">
      <c r="C39" s="1" t="s">
        <v>196</v>
      </c>
      <c r="K39" s="5"/>
    </row>
    <row r="40" spans="1:11" x14ac:dyDescent="0.2">
      <c r="C40"/>
      <c r="K40" s="5"/>
    </row>
    <row r="41" spans="1:11" x14ac:dyDescent="0.2">
      <c r="A41" s="11" t="s">
        <v>40</v>
      </c>
    </row>
    <row r="42" spans="1:11" x14ac:dyDescent="0.2">
      <c r="A42" s="12">
        <v>39907</v>
      </c>
      <c r="C42" s="5" t="s">
        <v>6</v>
      </c>
      <c r="D42" s="4" t="s">
        <v>5</v>
      </c>
      <c r="E42" s="5" t="s">
        <v>87</v>
      </c>
      <c r="F42" s="4">
        <v>5</v>
      </c>
      <c r="G42" s="4" t="s">
        <v>5</v>
      </c>
      <c r="H42" s="4">
        <v>2</v>
      </c>
      <c r="I42" s="4">
        <v>775</v>
      </c>
      <c r="J42" s="5" t="s">
        <v>24</v>
      </c>
      <c r="K42" s="14" t="s">
        <v>184</v>
      </c>
    </row>
    <row r="43" spans="1:11" x14ac:dyDescent="0.2">
      <c r="A43" s="12">
        <v>39908</v>
      </c>
      <c r="C43" s="5" t="s">
        <v>87</v>
      </c>
      <c r="D43" s="4" t="s">
        <v>5</v>
      </c>
      <c r="E43" s="5" t="s">
        <v>6</v>
      </c>
      <c r="F43" s="4">
        <v>3</v>
      </c>
      <c r="G43" s="4" t="s">
        <v>5</v>
      </c>
      <c r="H43" s="4">
        <v>4</v>
      </c>
      <c r="I43" s="4">
        <v>713</v>
      </c>
      <c r="J43" t="s">
        <v>27</v>
      </c>
      <c r="K43" t="s">
        <v>155</v>
      </c>
    </row>
    <row r="44" spans="1:11" x14ac:dyDescent="0.2">
      <c r="A44" s="12">
        <v>39913</v>
      </c>
      <c r="C44" s="5" t="s">
        <v>6</v>
      </c>
      <c r="D44" s="4" t="s">
        <v>5</v>
      </c>
      <c r="E44" s="5" t="s">
        <v>87</v>
      </c>
      <c r="F44" s="4">
        <v>4</v>
      </c>
      <c r="G44" s="4" t="s">
        <v>5</v>
      </c>
      <c r="H44" s="4">
        <v>2</v>
      </c>
      <c r="I44" s="4">
        <v>2350</v>
      </c>
      <c r="J44" s="5" t="s">
        <v>24</v>
      </c>
      <c r="K44" s="14" t="s">
        <v>184</v>
      </c>
    </row>
    <row r="45" spans="1:11" x14ac:dyDescent="0.2">
      <c r="A45" s="13"/>
      <c r="C45" s="1" t="s">
        <v>132</v>
      </c>
      <c r="E45" s="6"/>
    </row>
    <row r="46" spans="1:11" x14ac:dyDescent="0.2">
      <c r="A46" s="13"/>
      <c r="C46"/>
      <c r="E46" s="6"/>
      <c r="J46" s="1" t="s">
        <v>114</v>
      </c>
      <c r="K46" s="4"/>
    </row>
    <row r="47" spans="1:11" x14ac:dyDescent="0.2">
      <c r="J47" t="s">
        <v>27</v>
      </c>
      <c r="K47" s="4">
        <v>6</v>
      </c>
    </row>
    <row r="48" spans="1:11" x14ac:dyDescent="0.2">
      <c r="J48" t="s">
        <v>189</v>
      </c>
      <c r="K48" s="4">
        <v>2</v>
      </c>
    </row>
    <row r="49" spans="10:11" x14ac:dyDescent="0.2">
      <c r="J49" s="5" t="s">
        <v>192</v>
      </c>
      <c r="K49" s="4">
        <v>1</v>
      </c>
    </row>
    <row r="50" spans="10:11" x14ac:dyDescent="0.2">
      <c r="J50" t="s">
        <v>153</v>
      </c>
      <c r="K50" s="4">
        <v>3</v>
      </c>
    </row>
    <row r="51" spans="10:11" x14ac:dyDescent="0.2">
      <c r="J51" t="s">
        <v>128</v>
      </c>
      <c r="K51" s="4">
        <v>1</v>
      </c>
    </row>
    <row r="52" spans="10:11" x14ac:dyDescent="0.2">
      <c r="J52" s="14" t="s">
        <v>195</v>
      </c>
      <c r="K52" s="4">
        <v>1</v>
      </c>
    </row>
    <row r="53" spans="10:11" x14ac:dyDescent="0.2">
      <c r="J53" t="s">
        <v>194</v>
      </c>
      <c r="K53" s="4">
        <v>1</v>
      </c>
    </row>
    <row r="54" spans="10:11" x14ac:dyDescent="0.2">
      <c r="J54" s="14" t="s">
        <v>154</v>
      </c>
      <c r="K54" s="4">
        <v>3</v>
      </c>
    </row>
    <row r="55" spans="10:11" x14ac:dyDescent="0.2">
      <c r="J55" s="5" t="s">
        <v>159</v>
      </c>
      <c r="K55" s="4">
        <v>4</v>
      </c>
    </row>
    <row r="56" spans="10:11" x14ac:dyDescent="0.2">
      <c r="J56" t="s">
        <v>193</v>
      </c>
      <c r="K56" s="4">
        <v>1</v>
      </c>
    </row>
    <row r="57" spans="10:11" x14ac:dyDescent="0.2">
      <c r="J57" s="5" t="s">
        <v>32</v>
      </c>
      <c r="K57" s="4">
        <v>1</v>
      </c>
    </row>
    <row r="58" spans="10:11" x14ac:dyDescent="0.2">
      <c r="J58" t="s">
        <v>158</v>
      </c>
      <c r="K58" s="4">
        <v>4</v>
      </c>
    </row>
    <row r="59" spans="10:11" x14ac:dyDescent="0.2">
      <c r="J59" s="14" t="s">
        <v>184</v>
      </c>
      <c r="K59" s="4">
        <v>6</v>
      </c>
    </row>
    <row r="60" spans="10:11" x14ac:dyDescent="0.2">
      <c r="J60" s="5" t="s">
        <v>24</v>
      </c>
      <c r="K60" s="4">
        <v>6</v>
      </c>
    </row>
    <row r="61" spans="10:11" x14ac:dyDescent="0.2">
      <c r="J61" t="s">
        <v>155</v>
      </c>
      <c r="K61" s="4">
        <v>6</v>
      </c>
    </row>
    <row r="62" spans="10:11" x14ac:dyDescent="0.2">
      <c r="J62" s="5" t="s">
        <v>190</v>
      </c>
      <c r="K62" s="4">
        <v>2</v>
      </c>
    </row>
    <row r="63" spans="10:11" x14ac:dyDescent="0.2">
      <c r="J63" t="s">
        <v>173</v>
      </c>
      <c r="K63" s="4">
        <f>SUM(K47:K62)</f>
        <v>48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2008-09&amp;R10.4.2009</oddHeader>
    <oddFooter>&amp;C&amp;P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39507</v>
      </c>
      <c r="C4" t="s">
        <v>6</v>
      </c>
      <c r="D4" s="4" t="s">
        <v>5</v>
      </c>
      <c r="E4" s="5" t="s">
        <v>180</v>
      </c>
      <c r="F4" s="4">
        <v>3</v>
      </c>
      <c r="G4" s="4" t="s">
        <v>5</v>
      </c>
      <c r="H4" s="4">
        <v>4</v>
      </c>
      <c r="I4" s="4">
        <v>558</v>
      </c>
      <c r="J4" t="s">
        <v>27</v>
      </c>
      <c r="K4" t="s">
        <v>155</v>
      </c>
      <c r="M4" s="5" t="s">
        <v>6</v>
      </c>
      <c r="N4" s="4">
        <v>10</v>
      </c>
      <c r="O4" s="4">
        <v>9</v>
      </c>
      <c r="P4" s="4">
        <v>0</v>
      </c>
      <c r="Q4" s="4">
        <v>1</v>
      </c>
      <c r="R4" s="4">
        <f>SUM(F4+H5+F6+H7+F31+H32+F33+F48+H49+F50)</f>
        <v>74</v>
      </c>
      <c r="S4" s="4">
        <f>SUM(H4+F5+H6+F7+H31+F32+H33+H48+F49+H50)</f>
        <v>40</v>
      </c>
      <c r="T4" s="4">
        <v>18</v>
      </c>
    </row>
    <row r="5" spans="1:20" x14ac:dyDescent="0.2">
      <c r="A5" s="12">
        <v>39509</v>
      </c>
      <c r="C5" s="5" t="s">
        <v>180</v>
      </c>
      <c r="D5" s="4" t="s">
        <v>5</v>
      </c>
      <c r="E5" t="s">
        <v>6</v>
      </c>
      <c r="F5" s="4">
        <v>3</v>
      </c>
      <c r="G5" s="4" t="s">
        <v>5</v>
      </c>
      <c r="H5" s="4">
        <v>6</v>
      </c>
      <c r="I5" s="4">
        <v>952</v>
      </c>
      <c r="J5" t="s">
        <v>167</v>
      </c>
      <c r="K5" s="14" t="s">
        <v>184</v>
      </c>
      <c r="M5" s="5" t="s">
        <v>121</v>
      </c>
      <c r="N5" s="4">
        <v>13</v>
      </c>
      <c r="O5" s="4">
        <v>6</v>
      </c>
      <c r="P5" s="4">
        <v>0</v>
      </c>
      <c r="Q5" s="4">
        <v>7</v>
      </c>
      <c r="R5" s="4">
        <f>SUM(F10+H11+F12+H13+F14+F36+H37+F38+H39+F40+H48+F49+H50)</f>
        <v>86</v>
      </c>
      <c r="S5" s="4">
        <f>SUM(H10+F11+H12+F13+H14+H36+F37+H38+F39+H40+F48+H49+F50)</f>
        <v>97</v>
      </c>
      <c r="T5" s="4">
        <v>12</v>
      </c>
    </row>
    <row r="6" spans="1:20" x14ac:dyDescent="0.2">
      <c r="A6" s="12">
        <v>39512</v>
      </c>
      <c r="C6" t="s">
        <v>6</v>
      </c>
      <c r="D6" s="4" t="s">
        <v>5</v>
      </c>
      <c r="E6" s="5" t="s">
        <v>180</v>
      </c>
      <c r="F6" s="4">
        <v>10</v>
      </c>
      <c r="G6" s="4" t="s">
        <v>5</v>
      </c>
      <c r="H6" s="4">
        <v>3</v>
      </c>
      <c r="I6" s="4">
        <v>1023</v>
      </c>
      <c r="J6" t="s">
        <v>167</v>
      </c>
      <c r="K6" s="14" t="s">
        <v>184</v>
      </c>
      <c r="M6" s="5" t="s">
        <v>87</v>
      </c>
      <c r="N6" s="4">
        <v>11</v>
      </c>
      <c r="O6" s="4">
        <v>6</v>
      </c>
      <c r="P6" s="4">
        <v>0</v>
      </c>
      <c r="Q6" s="4">
        <v>5</v>
      </c>
      <c r="R6" s="4">
        <f>SUM(H23+F24+H25+F26+H27+H36+F37+H38+F39+H40+F44)</f>
        <v>60</v>
      </c>
      <c r="S6" s="4">
        <f>SUM(F23+H24+F25+H26+F27+F36+H37+F38+H39+F40+H44)</f>
        <v>68</v>
      </c>
      <c r="T6" s="4">
        <v>12</v>
      </c>
    </row>
    <row r="7" spans="1:20" x14ac:dyDescent="0.2">
      <c r="A7" s="12">
        <v>39514</v>
      </c>
      <c r="C7" s="5" t="s">
        <v>180</v>
      </c>
      <c r="D7" s="4" t="s">
        <v>5</v>
      </c>
      <c r="E7" t="s">
        <v>6</v>
      </c>
      <c r="F7" s="4">
        <v>4</v>
      </c>
      <c r="G7" s="4" t="s">
        <v>5</v>
      </c>
      <c r="H7" s="4">
        <v>10</v>
      </c>
      <c r="I7" s="4">
        <v>613</v>
      </c>
      <c r="J7" t="s">
        <v>167</v>
      </c>
      <c r="K7" s="14" t="s">
        <v>184</v>
      </c>
      <c r="M7" s="5" t="s">
        <v>163</v>
      </c>
      <c r="N7" s="4">
        <v>8</v>
      </c>
      <c r="O7" s="4">
        <v>3</v>
      </c>
      <c r="P7" s="4">
        <v>0</v>
      </c>
      <c r="Q7" s="4">
        <v>5</v>
      </c>
      <c r="R7" s="4">
        <f>SUM(H17+F18+H19+F20+H31+F32+H33+H44)</f>
        <v>41</v>
      </c>
      <c r="S7" s="4">
        <f>SUM(F17+H18+F19+H20+F31+H32+F33+F44)</f>
        <v>44</v>
      </c>
      <c r="T7" s="4">
        <v>6</v>
      </c>
    </row>
    <row r="8" spans="1:20" x14ac:dyDescent="0.2">
      <c r="C8" s="1" t="s">
        <v>140</v>
      </c>
      <c r="M8" t="s">
        <v>20</v>
      </c>
      <c r="N8" s="4">
        <v>5</v>
      </c>
      <c r="O8" s="4">
        <v>2</v>
      </c>
      <c r="P8" s="4">
        <v>0</v>
      </c>
      <c r="Q8" s="4">
        <v>3</v>
      </c>
      <c r="R8" s="4">
        <f>SUM(F23+H24+F25+H26+F27)</f>
        <v>27</v>
      </c>
      <c r="S8" s="4">
        <f>SUM(H23+F24+H25+F26+H27)</f>
        <v>24</v>
      </c>
      <c r="T8" s="4">
        <v>4</v>
      </c>
    </row>
    <row r="9" spans="1:20" x14ac:dyDescent="0.2">
      <c r="D9" s="4" t="s">
        <v>5</v>
      </c>
      <c r="M9" s="5" t="s">
        <v>174</v>
      </c>
      <c r="N9" s="4">
        <v>4</v>
      </c>
      <c r="O9" s="4">
        <v>1</v>
      </c>
      <c r="P9" s="4">
        <v>0</v>
      </c>
      <c r="Q9" s="4">
        <v>3</v>
      </c>
      <c r="R9" s="4">
        <f>SUM(F17+H18+F19+H20)</f>
        <v>21</v>
      </c>
      <c r="S9" s="4">
        <f>SUM(H17+F18+H19+F20)</f>
        <v>25</v>
      </c>
      <c r="T9" s="4">
        <v>2</v>
      </c>
    </row>
    <row r="10" spans="1:20" x14ac:dyDescent="0.2">
      <c r="A10" s="12">
        <v>39507</v>
      </c>
      <c r="C10" s="5" t="s">
        <v>121</v>
      </c>
      <c r="D10" s="4" t="s">
        <v>5</v>
      </c>
      <c r="E10" s="5" t="s">
        <v>181</v>
      </c>
      <c r="F10" s="4">
        <v>12</v>
      </c>
      <c r="G10" s="4" t="s">
        <v>5</v>
      </c>
      <c r="H10" s="4">
        <v>4</v>
      </c>
      <c r="I10" s="4">
        <v>587</v>
      </c>
      <c r="J10" t="s">
        <v>153</v>
      </c>
      <c r="K10" s="14" t="s">
        <v>154</v>
      </c>
      <c r="M10" s="5" t="s">
        <v>181</v>
      </c>
      <c r="N10" s="4">
        <v>5</v>
      </c>
      <c r="O10" s="4">
        <v>2</v>
      </c>
      <c r="P10" s="4">
        <v>0</v>
      </c>
      <c r="Q10" s="4">
        <v>3</v>
      </c>
      <c r="R10" s="4">
        <f>SUM(H10+F11+H12+F13+H14)</f>
        <v>39</v>
      </c>
      <c r="S10" s="4">
        <f>SUM(F10+H11+F12+H13+F14)</f>
        <v>35</v>
      </c>
      <c r="T10" s="4">
        <v>4</v>
      </c>
    </row>
    <row r="11" spans="1:20" x14ac:dyDescent="0.2">
      <c r="A11" s="12">
        <v>39509</v>
      </c>
      <c r="C11" s="5" t="s">
        <v>181</v>
      </c>
      <c r="D11" s="4" t="s">
        <v>5</v>
      </c>
      <c r="E11" s="5" t="s">
        <v>121</v>
      </c>
      <c r="F11" s="4">
        <v>11</v>
      </c>
      <c r="G11" s="4" t="s">
        <v>5</v>
      </c>
      <c r="H11" s="4">
        <v>7</v>
      </c>
      <c r="I11" s="4">
        <v>765</v>
      </c>
      <c r="J11" t="s">
        <v>122</v>
      </c>
      <c r="K11" s="5" t="s">
        <v>128</v>
      </c>
      <c r="M11" s="5" t="s">
        <v>180</v>
      </c>
      <c r="N11" s="4">
        <v>4</v>
      </c>
      <c r="O11" s="4">
        <v>1</v>
      </c>
      <c r="P11" s="4">
        <v>0</v>
      </c>
      <c r="Q11" s="4">
        <v>3</v>
      </c>
      <c r="R11" s="4">
        <f>SUM(H4+F5+H6+F7)</f>
        <v>14</v>
      </c>
      <c r="S11" s="4">
        <f>SUM(F4+H5+F6+H7)</f>
        <v>29</v>
      </c>
      <c r="T11" s="4">
        <v>2</v>
      </c>
    </row>
    <row r="12" spans="1:20" x14ac:dyDescent="0.2">
      <c r="A12" s="12">
        <v>39512</v>
      </c>
      <c r="C12" s="5" t="s">
        <v>121</v>
      </c>
      <c r="D12" s="4" t="s">
        <v>5</v>
      </c>
      <c r="E12" s="5" t="s">
        <v>181</v>
      </c>
      <c r="F12" s="4">
        <v>5</v>
      </c>
      <c r="G12" s="4" t="s">
        <v>5</v>
      </c>
      <c r="H12" s="4">
        <v>15</v>
      </c>
      <c r="I12" s="4">
        <v>891</v>
      </c>
      <c r="J12" t="s">
        <v>122</v>
      </c>
      <c r="K12" s="5" t="s">
        <v>32</v>
      </c>
      <c r="N12" s="4">
        <f>SUM(N4:N11)</f>
        <v>60</v>
      </c>
      <c r="O12" s="4">
        <f t="shared" ref="O12:T12" si="0">SUM(O4:O11)</f>
        <v>30</v>
      </c>
      <c r="P12" s="4">
        <f t="shared" si="0"/>
        <v>0</v>
      </c>
      <c r="Q12" s="4">
        <f t="shared" si="0"/>
        <v>30</v>
      </c>
      <c r="R12" s="4">
        <f t="shared" si="0"/>
        <v>362</v>
      </c>
      <c r="S12" s="4">
        <f t="shared" si="0"/>
        <v>362</v>
      </c>
      <c r="T12" s="4">
        <f t="shared" si="0"/>
        <v>60</v>
      </c>
    </row>
    <row r="13" spans="1:20" x14ac:dyDescent="0.2">
      <c r="A13" s="12">
        <v>39514</v>
      </c>
      <c r="C13" s="5" t="s">
        <v>181</v>
      </c>
      <c r="D13" s="4" t="s">
        <v>5</v>
      </c>
      <c r="E13" s="5" t="s">
        <v>121</v>
      </c>
      <c r="F13" s="4">
        <v>5</v>
      </c>
      <c r="G13" s="4" t="s">
        <v>5</v>
      </c>
      <c r="H13" s="4">
        <v>6</v>
      </c>
      <c r="I13" s="4">
        <v>2680</v>
      </c>
      <c r="J13" s="5" t="s">
        <v>144</v>
      </c>
      <c r="K13" s="5" t="s">
        <v>128</v>
      </c>
    </row>
    <row r="14" spans="1:20" x14ac:dyDescent="0.2">
      <c r="A14" s="12">
        <v>39516</v>
      </c>
      <c r="C14" s="5" t="s">
        <v>121</v>
      </c>
      <c r="D14" s="4" t="s">
        <v>5</v>
      </c>
      <c r="E14" s="5" t="s">
        <v>181</v>
      </c>
      <c r="F14" s="4">
        <v>5</v>
      </c>
      <c r="G14" s="4" t="s">
        <v>5</v>
      </c>
      <c r="H14" s="4">
        <v>4</v>
      </c>
      <c r="I14" s="4">
        <v>1081</v>
      </c>
      <c r="J14" s="5" t="s">
        <v>144</v>
      </c>
      <c r="K14" s="5" t="s">
        <v>128</v>
      </c>
    </row>
    <row r="15" spans="1:20" x14ac:dyDescent="0.2">
      <c r="C15" s="1" t="s">
        <v>150</v>
      </c>
      <c r="K15" s="5"/>
      <c r="M15" s="1" t="s">
        <v>252</v>
      </c>
    </row>
    <row r="16" spans="1:20" x14ac:dyDescent="0.2">
      <c r="K16" s="5"/>
      <c r="M16" t="s">
        <v>253</v>
      </c>
      <c r="N16" s="15" t="s">
        <v>269</v>
      </c>
      <c r="O16" s="5" t="s">
        <v>6</v>
      </c>
      <c r="P16" s="5" t="s">
        <v>180</v>
      </c>
      <c r="Q16" s="4">
        <v>3</v>
      </c>
      <c r="R16" s="4">
        <v>1</v>
      </c>
    </row>
    <row r="17" spans="1:18" x14ac:dyDescent="0.2">
      <c r="A17" s="12">
        <v>39507</v>
      </c>
      <c r="C17" s="5" t="s">
        <v>174</v>
      </c>
      <c r="D17" s="4" t="s">
        <v>5</v>
      </c>
      <c r="E17" s="5" t="s">
        <v>163</v>
      </c>
      <c r="F17" s="4">
        <v>7</v>
      </c>
      <c r="G17" s="4" t="s">
        <v>5</v>
      </c>
      <c r="H17" s="4">
        <v>4</v>
      </c>
      <c r="I17" s="4">
        <v>673</v>
      </c>
      <c r="J17" s="5" t="s">
        <v>24</v>
      </c>
      <c r="K17" s="5" t="s">
        <v>23</v>
      </c>
      <c r="M17" t="s">
        <v>253</v>
      </c>
      <c r="N17" s="15" t="s">
        <v>269</v>
      </c>
      <c r="O17" s="5" t="s">
        <v>121</v>
      </c>
      <c r="P17" s="5" t="s">
        <v>181</v>
      </c>
      <c r="Q17" s="4">
        <v>3</v>
      </c>
      <c r="R17" s="4">
        <v>2</v>
      </c>
    </row>
    <row r="18" spans="1:18" x14ac:dyDescent="0.2">
      <c r="A18" s="12">
        <v>39509</v>
      </c>
      <c r="C18" s="5" t="s">
        <v>163</v>
      </c>
      <c r="D18" s="4" t="s">
        <v>5</v>
      </c>
      <c r="E18" s="5" t="s">
        <v>174</v>
      </c>
      <c r="F18" s="4">
        <v>6</v>
      </c>
      <c r="G18" s="4" t="s">
        <v>5</v>
      </c>
      <c r="H18" s="4">
        <v>5</v>
      </c>
      <c r="I18" s="4">
        <v>910</v>
      </c>
      <c r="J18" t="s">
        <v>153</v>
      </c>
      <c r="K18" s="14" t="s">
        <v>154</v>
      </c>
      <c r="M18" t="s">
        <v>253</v>
      </c>
      <c r="N18" s="15" t="s">
        <v>269</v>
      </c>
      <c r="O18" s="5" t="s">
        <v>163</v>
      </c>
      <c r="P18" s="5" t="s">
        <v>174</v>
      </c>
      <c r="Q18" s="4">
        <v>3</v>
      </c>
      <c r="R18" s="4">
        <v>1</v>
      </c>
    </row>
    <row r="19" spans="1:18" x14ac:dyDescent="0.2">
      <c r="A19" s="12">
        <v>39512</v>
      </c>
      <c r="C19" s="5" t="s">
        <v>174</v>
      </c>
      <c r="D19" s="4" t="s">
        <v>5</v>
      </c>
      <c r="E19" s="5" t="s">
        <v>163</v>
      </c>
      <c r="F19" s="4">
        <v>4</v>
      </c>
      <c r="G19" s="4" t="s">
        <v>5</v>
      </c>
      <c r="H19" s="4">
        <v>9</v>
      </c>
      <c r="I19" s="4">
        <v>742</v>
      </c>
      <c r="J19" s="5" t="s">
        <v>24</v>
      </c>
      <c r="K19" s="5" t="s">
        <v>155</v>
      </c>
      <c r="M19" t="s">
        <v>253</v>
      </c>
      <c r="N19" s="15" t="s">
        <v>269</v>
      </c>
      <c r="O19" s="5" t="s">
        <v>87</v>
      </c>
      <c r="P19" t="s">
        <v>20</v>
      </c>
      <c r="Q19" s="4">
        <v>3</v>
      </c>
      <c r="R19" s="4">
        <v>2</v>
      </c>
    </row>
    <row r="20" spans="1:18" x14ac:dyDescent="0.2">
      <c r="A20" s="12">
        <v>39514</v>
      </c>
      <c r="C20" s="5" t="s">
        <v>163</v>
      </c>
      <c r="D20" s="4" t="s">
        <v>5</v>
      </c>
      <c r="E20" s="5" t="s">
        <v>174</v>
      </c>
      <c r="F20" s="4">
        <v>6</v>
      </c>
      <c r="H20" s="4">
        <v>5</v>
      </c>
      <c r="I20" s="4">
        <v>1120</v>
      </c>
      <c r="J20" t="s">
        <v>153</v>
      </c>
      <c r="K20" s="14" t="s">
        <v>154</v>
      </c>
      <c r="M20" t="s">
        <v>254</v>
      </c>
      <c r="N20" s="15" t="s">
        <v>269</v>
      </c>
      <c r="O20" s="5" t="s">
        <v>6</v>
      </c>
      <c r="P20" s="5" t="s">
        <v>163</v>
      </c>
      <c r="Q20" s="4">
        <v>3</v>
      </c>
      <c r="R20" s="4">
        <v>0</v>
      </c>
    </row>
    <row r="21" spans="1:18" x14ac:dyDescent="0.2">
      <c r="C21" s="1" t="s">
        <v>185</v>
      </c>
      <c r="M21" t="s">
        <v>254</v>
      </c>
      <c r="N21" s="15" t="s">
        <v>269</v>
      </c>
      <c r="O21" s="5" t="s">
        <v>121</v>
      </c>
      <c r="P21" s="5" t="s">
        <v>87</v>
      </c>
      <c r="Q21" s="4">
        <v>3</v>
      </c>
      <c r="R21" s="4">
        <v>2</v>
      </c>
    </row>
    <row r="22" spans="1:18" x14ac:dyDescent="0.2">
      <c r="M22" t="s">
        <v>255</v>
      </c>
      <c r="N22" s="15" t="s">
        <v>269</v>
      </c>
      <c r="O22" s="5" t="s">
        <v>87</v>
      </c>
      <c r="P22" s="5" t="s">
        <v>163</v>
      </c>
      <c r="Q22" s="15">
        <v>1</v>
      </c>
      <c r="R22" s="4">
        <v>0</v>
      </c>
    </row>
    <row r="23" spans="1:18" x14ac:dyDescent="0.2">
      <c r="A23" s="12">
        <v>39508</v>
      </c>
      <c r="C23" t="s">
        <v>20</v>
      </c>
      <c r="D23" s="4" t="s">
        <v>5</v>
      </c>
      <c r="E23" s="5" t="s">
        <v>87</v>
      </c>
      <c r="F23" s="4">
        <v>6</v>
      </c>
      <c r="G23" s="4" t="s">
        <v>5</v>
      </c>
      <c r="H23" s="4">
        <v>3</v>
      </c>
      <c r="I23" s="4">
        <v>784</v>
      </c>
      <c r="J23" t="s">
        <v>158</v>
      </c>
      <c r="K23" s="5" t="s">
        <v>182</v>
      </c>
      <c r="M23" t="s">
        <v>256</v>
      </c>
      <c r="N23" s="15" t="s">
        <v>269</v>
      </c>
      <c r="O23" s="5" t="s">
        <v>6</v>
      </c>
      <c r="P23" s="5" t="s">
        <v>121</v>
      </c>
      <c r="Q23" s="4">
        <v>3</v>
      </c>
      <c r="R23" s="4">
        <v>0</v>
      </c>
    </row>
    <row r="24" spans="1:18" x14ac:dyDescent="0.2">
      <c r="A24" s="12">
        <v>39510</v>
      </c>
      <c r="C24" s="5" t="s">
        <v>87</v>
      </c>
      <c r="D24" s="4" t="s">
        <v>5</v>
      </c>
      <c r="E24" t="s">
        <v>20</v>
      </c>
      <c r="F24" s="4">
        <v>6</v>
      </c>
      <c r="G24" s="4" t="s">
        <v>5</v>
      </c>
      <c r="H24" s="4">
        <v>5</v>
      </c>
      <c r="I24" s="4">
        <v>515</v>
      </c>
      <c r="J24" t="s">
        <v>137</v>
      </c>
      <c r="K24" s="5" t="s">
        <v>183</v>
      </c>
      <c r="M24" t="s">
        <v>258</v>
      </c>
      <c r="Q24" s="4">
        <f>SUM(Q16:Q23)</f>
        <v>22</v>
      </c>
      <c r="R24" s="4">
        <f>SUM(R16:R23)</f>
        <v>8</v>
      </c>
    </row>
    <row r="25" spans="1:18" x14ac:dyDescent="0.2">
      <c r="A25" s="12">
        <v>39512</v>
      </c>
      <c r="C25" t="s">
        <v>20</v>
      </c>
      <c r="D25" s="4" t="s">
        <v>5</v>
      </c>
      <c r="E25" s="5" t="s">
        <v>87</v>
      </c>
      <c r="F25" s="4">
        <v>6</v>
      </c>
      <c r="G25" s="4" t="s">
        <v>5</v>
      </c>
      <c r="H25" s="4">
        <v>3</v>
      </c>
      <c r="I25" s="4">
        <v>486</v>
      </c>
      <c r="J25" t="s">
        <v>187</v>
      </c>
      <c r="K25" s="5" t="s">
        <v>183</v>
      </c>
    </row>
    <row r="26" spans="1:18" x14ac:dyDescent="0.2">
      <c r="A26" s="12">
        <v>39514</v>
      </c>
      <c r="C26" s="5" t="s">
        <v>87</v>
      </c>
      <c r="D26" s="4" t="s">
        <v>5</v>
      </c>
      <c r="E26" t="s">
        <v>20</v>
      </c>
      <c r="F26" s="4">
        <v>5</v>
      </c>
      <c r="G26" s="4" t="s">
        <v>5</v>
      </c>
      <c r="H26" s="4">
        <v>4</v>
      </c>
      <c r="I26" s="4">
        <v>537</v>
      </c>
      <c r="J26" t="s">
        <v>158</v>
      </c>
      <c r="K26" s="5" t="s">
        <v>182</v>
      </c>
    </row>
    <row r="27" spans="1:18" x14ac:dyDescent="0.2">
      <c r="A27" s="12">
        <v>39518</v>
      </c>
      <c r="C27" t="s">
        <v>20</v>
      </c>
      <c r="D27" s="4" t="s">
        <v>5</v>
      </c>
      <c r="E27" s="5" t="s">
        <v>87</v>
      </c>
      <c r="F27" s="4">
        <v>6</v>
      </c>
      <c r="G27" s="4" t="s">
        <v>5</v>
      </c>
      <c r="H27" s="4">
        <v>7</v>
      </c>
      <c r="I27" s="4">
        <v>1126</v>
      </c>
      <c r="J27" s="5" t="s">
        <v>144</v>
      </c>
      <c r="K27" s="5" t="s">
        <v>128</v>
      </c>
    </row>
    <row r="28" spans="1:18" x14ac:dyDescent="0.2">
      <c r="C28" s="1" t="s">
        <v>176</v>
      </c>
    </row>
    <row r="30" spans="1:18" x14ac:dyDescent="0.2">
      <c r="A30" s="11" t="s">
        <v>38</v>
      </c>
    </row>
    <row r="31" spans="1:18" x14ac:dyDescent="0.2">
      <c r="A31" s="12">
        <v>39521</v>
      </c>
      <c r="C31" t="s">
        <v>6</v>
      </c>
      <c r="D31" s="4" t="s">
        <v>5</v>
      </c>
      <c r="E31" s="5" t="s">
        <v>163</v>
      </c>
      <c r="F31" s="4">
        <v>5</v>
      </c>
      <c r="G31" s="4" t="s">
        <v>5</v>
      </c>
      <c r="H31" s="4">
        <v>4</v>
      </c>
      <c r="I31" s="4">
        <v>689</v>
      </c>
      <c r="J31" t="s">
        <v>158</v>
      </c>
      <c r="K31" s="5" t="s">
        <v>182</v>
      </c>
    </row>
    <row r="32" spans="1:18" x14ac:dyDescent="0.2">
      <c r="A32" s="12">
        <v>39523</v>
      </c>
      <c r="C32" s="5" t="s">
        <v>163</v>
      </c>
      <c r="D32" s="4" t="s">
        <v>5</v>
      </c>
      <c r="E32" t="s">
        <v>6</v>
      </c>
      <c r="F32" s="4">
        <v>4</v>
      </c>
      <c r="G32" s="4" t="s">
        <v>5</v>
      </c>
      <c r="H32" s="4">
        <v>5</v>
      </c>
      <c r="I32" s="4">
        <v>940</v>
      </c>
      <c r="J32" t="s">
        <v>153</v>
      </c>
      <c r="K32" s="14" t="s">
        <v>154</v>
      </c>
    </row>
    <row r="33" spans="1:11" x14ac:dyDescent="0.2">
      <c r="A33" s="12">
        <v>39528</v>
      </c>
      <c r="C33" t="s">
        <v>6</v>
      </c>
      <c r="D33" s="4" t="s">
        <v>5</v>
      </c>
      <c r="E33" s="5" t="s">
        <v>163</v>
      </c>
      <c r="F33" s="4">
        <v>7</v>
      </c>
      <c r="G33" s="4" t="s">
        <v>5</v>
      </c>
      <c r="H33" s="4">
        <v>6</v>
      </c>
      <c r="I33" s="4">
        <v>692</v>
      </c>
      <c r="J33" t="s">
        <v>27</v>
      </c>
      <c r="K33" t="s">
        <v>155</v>
      </c>
    </row>
    <row r="34" spans="1:11" x14ac:dyDescent="0.2">
      <c r="C34" s="3" t="s">
        <v>168</v>
      </c>
    </row>
    <row r="35" spans="1:11" x14ac:dyDescent="0.2">
      <c r="C35"/>
    </row>
    <row r="36" spans="1:11" x14ac:dyDescent="0.2">
      <c r="A36" s="12">
        <v>39521</v>
      </c>
      <c r="C36" s="5" t="s">
        <v>121</v>
      </c>
      <c r="D36" s="4" t="s">
        <v>5</v>
      </c>
      <c r="E36" s="5" t="s">
        <v>87</v>
      </c>
      <c r="F36" s="4">
        <v>12</v>
      </c>
      <c r="G36" s="4" t="s">
        <v>5</v>
      </c>
      <c r="H36" s="4">
        <v>4</v>
      </c>
      <c r="I36" s="4">
        <v>789</v>
      </c>
      <c r="J36" s="5" t="s">
        <v>24</v>
      </c>
      <c r="K36" s="14" t="s">
        <v>184</v>
      </c>
    </row>
    <row r="37" spans="1:11" x14ac:dyDescent="0.2">
      <c r="A37" s="12">
        <v>39523</v>
      </c>
      <c r="C37" s="5" t="s">
        <v>87</v>
      </c>
      <c r="D37" s="4" t="s">
        <v>5</v>
      </c>
      <c r="E37" s="5" t="s">
        <v>121</v>
      </c>
      <c r="F37" s="4">
        <v>6</v>
      </c>
      <c r="G37" s="4" t="s">
        <v>5</v>
      </c>
      <c r="H37" s="4">
        <v>4</v>
      </c>
      <c r="I37" s="4">
        <v>430</v>
      </c>
      <c r="J37" t="s">
        <v>167</v>
      </c>
      <c r="K37" s="5" t="s">
        <v>23</v>
      </c>
    </row>
    <row r="38" spans="1:11" x14ac:dyDescent="0.2">
      <c r="A38" s="12">
        <v>39528</v>
      </c>
      <c r="C38" s="5" t="s">
        <v>121</v>
      </c>
      <c r="D38" s="4" t="s">
        <v>5</v>
      </c>
      <c r="E38" s="5" t="s">
        <v>87</v>
      </c>
      <c r="F38" s="4">
        <v>6</v>
      </c>
      <c r="G38" s="4" t="s">
        <v>5</v>
      </c>
      <c r="H38" s="4">
        <v>7</v>
      </c>
      <c r="I38" s="4">
        <v>914</v>
      </c>
      <c r="J38" t="s">
        <v>122</v>
      </c>
      <c r="K38" s="14" t="s">
        <v>137</v>
      </c>
    </row>
    <row r="39" spans="1:11" x14ac:dyDescent="0.2">
      <c r="A39" s="12">
        <v>39530</v>
      </c>
      <c r="C39" s="5" t="s">
        <v>87</v>
      </c>
      <c r="D39" s="4" t="s">
        <v>5</v>
      </c>
      <c r="E39" s="5" t="s">
        <v>121</v>
      </c>
      <c r="F39" s="4">
        <v>5</v>
      </c>
      <c r="G39" s="4" t="s">
        <v>5</v>
      </c>
      <c r="H39" s="4">
        <v>8</v>
      </c>
      <c r="I39" s="4">
        <v>753</v>
      </c>
      <c r="J39" s="5" t="s">
        <v>24</v>
      </c>
      <c r="K39" s="14" t="s">
        <v>184</v>
      </c>
    </row>
    <row r="40" spans="1:11" x14ac:dyDescent="0.2">
      <c r="A40" s="12">
        <v>39531</v>
      </c>
      <c r="C40" s="5" t="s">
        <v>121</v>
      </c>
      <c r="D40" s="4" t="s">
        <v>5</v>
      </c>
      <c r="E40" s="5" t="s">
        <v>87</v>
      </c>
      <c r="F40" s="4">
        <v>9</v>
      </c>
      <c r="G40" s="4" t="s">
        <v>5</v>
      </c>
      <c r="H40" s="4">
        <v>8</v>
      </c>
      <c r="I40" s="4">
        <v>1091</v>
      </c>
      <c r="J40" t="s">
        <v>167</v>
      </c>
      <c r="K40" s="5" t="s">
        <v>23</v>
      </c>
    </row>
    <row r="41" spans="1:11" x14ac:dyDescent="0.2">
      <c r="C41" s="3" t="s">
        <v>186</v>
      </c>
      <c r="K41" s="5"/>
    </row>
    <row r="42" spans="1:11" x14ac:dyDescent="0.2">
      <c r="C42"/>
    </row>
    <row r="43" spans="1:11" x14ac:dyDescent="0.2">
      <c r="A43" s="11" t="s">
        <v>39</v>
      </c>
      <c r="C43"/>
    </row>
    <row r="44" spans="1:11" x14ac:dyDescent="0.2">
      <c r="A44" s="12">
        <v>39536</v>
      </c>
      <c r="C44" s="5" t="s">
        <v>87</v>
      </c>
      <c r="D44" s="4" t="s">
        <v>5</v>
      </c>
      <c r="E44" s="5" t="s">
        <v>163</v>
      </c>
      <c r="F44" s="4">
        <v>6</v>
      </c>
      <c r="G44" s="4" t="s">
        <v>5</v>
      </c>
      <c r="H44" s="4">
        <v>2</v>
      </c>
      <c r="I44" s="4">
        <v>612</v>
      </c>
      <c r="J44" t="s">
        <v>122</v>
      </c>
      <c r="K44" s="14" t="s">
        <v>137</v>
      </c>
    </row>
    <row r="45" spans="1:11" x14ac:dyDescent="0.2">
      <c r="C45" s="1" t="s">
        <v>179</v>
      </c>
      <c r="K45" s="5"/>
    </row>
    <row r="46" spans="1:11" x14ac:dyDescent="0.2">
      <c r="C46"/>
      <c r="K46" s="5"/>
    </row>
    <row r="47" spans="1:11" x14ac:dyDescent="0.2">
      <c r="A47" s="11" t="s">
        <v>40</v>
      </c>
    </row>
    <row r="48" spans="1:11" x14ac:dyDescent="0.2">
      <c r="A48" s="12">
        <v>39535</v>
      </c>
      <c r="C48" s="5" t="s">
        <v>6</v>
      </c>
      <c r="D48" s="4" t="s">
        <v>5</v>
      </c>
      <c r="E48" s="5" t="s">
        <v>121</v>
      </c>
      <c r="F48" s="4">
        <v>9</v>
      </c>
      <c r="G48" s="4" t="s">
        <v>5</v>
      </c>
      <c r="H48" s="4">
        <v>6</v>
      </c>
      <c r="I48" s="4">
        <v>435</v>
      </c>
      <c r="J48" t="s">
        <v>27</v>
      </c>
      <c r="K48" t="s">
        <v>155</v>
      </c>
    </row>
    <row r="49" spans="1:11" x14ac:dyDescent="0.2">
      <c r="A49" s="12">
        <v>39538</v>
      </c>
      <c r="C49" s="5" t="s">
        <v>121</v>
      </c>
      <c r="D49" s="4" t="s">
        <v>5</v>
      </c>
      <c r="E49" s="5" t="s">
        <v>6</v>
      </c>
      <c r="F49" s="4">
        <v>4</v>
      </c>
      <c r="G49" s="4" t="s">
        <v>5</v>
      </c>
      <c r="H49" s="4">
        <v>5</v>
      </c>
      <c r="I49" s="4">
        <v>1203</v>
      </c>
      <c r="J49" t="s">
        <v>153</v>
      </c>
      <c r="K49" s="14" t="s">
        <v>154</v>
      </c>
    </row>
    <row r="50" spans="1:11" x14ac:dyDescent="0.2">
      <c r="A50" s="12">
        <v>39541</v>
      </c>
      <c r="C50" s="5" t="s">
        <v>6</v>
      </c>
      <c r="D50" s="4" t="s">
        <v>5</v>
      </c>
      <c r="E50" s="5" t="s">
        <v>121</v>
      </c>
      <c r="F50" s="4">
        <v>14</v>
      </c>
      <c r="G50" s="4" t="s">
        <v>5</v>
      </c>
      <c r="H50" s="4">
        <v>2</v>
      </c>
      <c r="I50" s="4">
        <v>1442</v>
      </c>
      <c r="J50" t="s">
        <v>27</v>
      </c>
      <c r="K50" t="s">
        <v>155</v>
      </c>
    </row>
    <row r="51" spans="1:11" x14ac:dyDescent="0.2">
      <c r="A51" s="13"/>
      <c r="C51" s="1" t="s">
        <v>132</v>
      </c>
      <c r="E51" s="6"/>
    </row>
    <row r="52" spans="1:11" x14ac:dyDescent="0.2">
      <c r="A52" s="13"/>
      <c r="C52"/>
      <c r="E52" s="6"/>
      <c r="J52" s="1" t="s">
        <v>114</v>
      </c>
      <c r="K52" s="4"/>
    </row>
    <row r="53" spans="1:11" x14ac:dyDescent="0.2">
      <c r="A53" s="13"/>
      <c r="C53"/>
      <c r="E53" s="6"/>
      <c r="J53" t="s">
        <v>27</v>
      </c>
      <c r="K53" s="4">
        <v>4</v>
      </c>
    </row>
    <row r="54" spans="1:11" x14ac:dyDescent="0.2">
      <c r="A54" s="11"/>
      <c r="C54"/>
      <c r="E54" s="6"/>
      <c r="J54" t="s">
        <v>122</v>
      </c>
      <c r="K54" s="4">
        <v>4</v>
      </c>
    </row>
    <row r="55" spans="1:11" x14ac:dyDescent="0.2">
      <c r="A55" s="13"/>
      <c r="C55"/>
      <c r="E55" s="6"/>
      <c r="J55" s="5" t="s">
        <v>182</v>
      </c>
      <c r="K55" s="4">
        <v>3</v>
      </c>
    </row>
    <row r="56" spans="1:11" x14ac:dyDescent="0.2">
      <c r="A56" s="13"/>
      <c r="C56"/>
      <c r="E56" s="6"/>
      <c r="J56" s="5" t="s">
        <v>144</v>
      </c>
      <c r="K56" s="4">
        <v>3</v>
      </c>
    </row>
    <row r="57" spans="1:11" x14ac:dyDescent="0.2">
      <c r="A57" s="13"/>
      <c r="C57"/>
      <c r="E57" s="6"/>
      <c r="J57" s="5" t="s">
        <v>187</v>
      </c>
      <c r="K57" s="4">
        <v>1</v>
      </c>
    </row>
    <row r="58" spans="1:11" x14ac:dyDescent="0.2">
      <c r="A58" s="13"/>
      <c r="C58"/>
      <c r="E58" s="6"/>
      <c r="J58" t="s">
        <v>153</v>
      </c>
      <c r="K58" s="4">
        <v>5</v>
      </c>
    </row>
    <row r="59" spans="1:11" x14ac:dyDescent="0.2">
      <c r="A59" s="13"/>
      <c r="C59"/>
      <c r="E59" s="7"/>
      <c r="J59" t="s">
        <v>167</v>
      </c>
      <c r="K59" s="4">
        <v>5</v>
      </c>
    </row>
    <row r="60" spans="1:11" x14ac:dyDescent="0.2">
      <c r="A60" s="13"/>
      <c r="C60"/>
      <c r="E60" s="6"/>
      <c r="J60" s="5" t="s">
        <v>23</v>
      </c>
      <c r="K60" s="4">
        <v>3</v>
      </c>
    </row>
    <row r="61" spans="1:11" x14ac:dyDescent="0.2">
      <c r="C61" s="1"/>
      <c r="E61" s="6"/>
      <c r="J61" s="5" t="s">
        <v>128</v>
      </c>
      <c r="K61" s="4">
        <v>4</v>
      </c>
    </row>
    <row r="62" spans="1:11" x14ac:dyDescent="0.2">
      <c r="C62"/>
      <c r="E62" s="6"/>
      <c r="J62" t="s">
        <v>137</v>
      </c>
      <c r="K62" s="4">
        <v>3</v>
      </c>
    </row>
    <row r="63" spans="1:11" x14ac:dyDescent="0.2">
      <c r="C63"/>
      <c r="E63" s="6"/>
      <c r="J63" s="14" t="s">
        <v>154</v>
      </c>
      <c r="K63" s="4">
        <v>5</v>
      </c>
    </row>
    <row r="64" spans="1:11" x14ac:dyDescent="0.2">
      <c r="C64"/>
      <c r="E64" s="6"/>
      <c r="J64" s="5" t="s">
        <v>32</v>
      </c>
      <c r="K64" s="4">
        <v>1</v>
      </c>
    </row>
    <row r="65" spans="3:11" x14ac:dyDescent="0.2">
      <c r="C65"/>
      <c r="E65" s="6"/>
      <c r="J65" t="s">
        <v>158</v>
      </c>
      <c r="K65" s="4">
        <v>3</v>
      </c>
    </row>
    <row r="66" spans="3:11" x14ac:dyDescent="0.2">
      <c r="C66"/>
      <c r="J66" s="14" t="s">
        <v>184</v>
      </c>
      <c r="K66" s="4">
        <v>5</v>
      </c>
    </row>
    <row r="67" spans="3:11" x14ac:dyDescent="0.2">
      <c r="C67"/>
      <c r="E67" s="6"/>
      <c r="J67" s="5" t="s">
        <v>24</v>
      </c>
      <c r="K67" s="4">
        <v>4</v>
      </c>
    </row>
    <row r="68" spans="3:11" x14ac:dyDescent="0.2">
      <c r="D68" s="8"/>
      <c r="J68" s="5" t="s">
        <v>183</v>
      </c>
      <c r="K68" s="4">
        <v>2</v>
      </c>
    </row>
    <row r="69" spans="3:11" x14ac:dyDescent="0.2">
      <c r="D69" s="8"/>
      <c r="J69" s="5" t="s">
        <v>155</v>
      </c>
      <c r="K69" s="4">
        <v>5</v>
      </c>
    </row>
    <row r="70" spans="3:11" x14ac:dyDescent="0.2">
      <c r="J70" t="s">
        <v>173</v>
      </c>
      <c r="K70" s="4">
        <f>SUM(K53:K69)</f>
        <v>60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2007-08&amp;R8.4.2008</oddHeader>
    <oddFooter>&amp;C&amp;P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39150</v>
      </c>
      <c r="C4" t="s">
        <v>6</v>
      </c>
      <c r="D4" s="4" t="s">
        <v>5</v>
      </c>
      <c r="E4" s="5" t="s">
        <v>4</v>
      </c>
      <c r="F4" s="4">
        <v>7</v>
      </c>
      <c r="G4" s="4" t="s">
        <v>5</v>
      </c>
      <c r="H4" s="4">
        <v>4</v>
      </c>
      <c r="I4" s="4">
        <v>384</v>
      </c>
      <c r="J4" t="s">
        <v>128</v>
      </c>
      <c r="K4" s="5" t="s">
        <v>32</v>
      </c>
      <c r="M4" s="5" t="s">
        <v>6</v>
      </c>
      <c r="N4" s="4">
        <v>9</v>
      </c>
      <c r="O4" s="4">
        <v>9</v>
      </c>
      <c r="P4" s="4">
        <v>0</v>
      </c>
      <c r="Q4" s="4">
        <v>0</v>
      </c>
      <c r="R4" s="4">
        <f>SUM(F4+H5+F6+F29+H30+F31+F44+H45+F46)</f>
        <v>65</v>
      </c>
      <c r="S4" s="4">
        <f>SUM(H4+F5+H6+H29+F30+H31+H44+F45+H46)</f>
        <v>24</v>
      </c>
      <c r="T4" s="4">
        <v>18</v>
      </c>
    </row>
    <row r="5" spans="1:20" x14ac:dyDescent="0.2">
      <c r="A5" s="12">
        <v>39152</v>
      </c>
      <c r="C5" s="5" t="s">
        <v>4</v>
      </c>
      <c r="D5" s="4" t="s">
        <v>5</v>
      </c>
      <c r="E5" t="s">
        <v>6</v>
      </c>
      <c r="F5" s="4">
        <v>2</v>
      </c>
      <c r="G5" s="4" t="s">
        <v>5</v>
      </c>
      <c r="H5" s="4">
        <v>4</v>
      </c>
      <c r="I5" s="4">
        <v>315</v>
      </c>
      <c r="J5" t="s">
        <v>153</v>
      </c>
      <c r="K5" s="14" t="s">
        <v>154</v>
      </c>
      <c r="M5" s="5" t="s">
        <v>121</v>
      </c>
      <c r="N5" s="4">
        <v>9</v>
      </c>
      <c r="O5" s="4">
        <v>6</v>
      </c>
      <c r="P5" s="4">
        <v>0</v>
      </c>
      <c r="Q5" s="4">
        <v>3</v>
      </c>
      <c r="R5" s="4">
        <f>SUM(F16+H17+F18+F34+H35+F36+H44+F45+H46)</f>
        <v>51</v>
      </c>
      <c r="S5" s="4">
        <f>SUM(H16+F17+H18+H34+F35+H36+F44+H45+F46)</f>
        <v>42</v>
      </c>
      <c r="T5" s="4">
        <v>12</v>
      </c>
    </row>
    <row r="6" spans="1:20" x14ac:dyDescent="0.2">
      <c r="A6" s="12">
        <v>39155</v>
      </c>
      <c r="C6" t="s">
        <v>6</v>
      </c>
      <c r="D6" s="4" t="s">
        <v>5</v>
      </c>
      <c r="E6" s="5" t="s">
        <v>4</v>
      </c>
      <c r="F6" s="4">
        <v>7</v>
      </c>
      <c r="G6" s="4" t="s">
        <v>5</v>
      </c>
      <c r="H6" s="4">
        <v>6</v>
      </c>
      <c r="I6" s="4">
        <v>386</v>
      </c>
      <c r="J6" t="s">
        <v>155</v>
      </c>
      <c r="K6" s="5" t="s">
        <v>156</v>
      </c>
      <c r="M6" s="5" t="s">
        <v>87</v>
      </c>
      <c r="N6" s="4">
        <v>9</v>
      </c>
      <c r="O6" s="4">
        <v>4</v>
      </c>
      <c r="P6" s="4">
        <v>0</v>
      </c>
      <c r="Q6" s="4">
        <v>5</v>
      </c>
      <c r="R6" s="4">
        <f>SUM(H9+F10+H11+F12+H13+H34+F35+H36+F40)</f>
        <v>47</v>
      </c>
      <c r="S6" s="4">
        <f>SUM(F9+H10+F11+H12+F13+F34+H35+F36+H40)</f>
        <v>51</v>
      </c>
      <c r="T6" s="4">
        <v>8</v>
      </c>
    </row>
    <row r="7" spans="1:20" x14ac:dyDescent="0.2">
      <c r="C7" s="1" t="s">
        <v>131</v>
      </c>
      <c r="M7" s="5" t="s">
        <v>174</v>
      </c>
      <c r="N7" s="4">
        <v>9</v>
      </c>
      <c r="O7" s="4">
        <v>3</v>
      </c>
      <c r="P7" s="4">
        <v>0</v>
      </c>
      <c r="Q7" s="4">
        <v>6</v>
      </c>
      <c r="R7" s="4">
        <f>SUM(H21+F22+H23+F24+H25+H29+F30+H31+H40)</f>
        <v>37</v>
      </c>
      <c r="S7" s="4">
        <f>SUM(F21+H22+F23+H24+F25+F29+H30+F31+F40)</f>
        <v>55</v>
      </c>
      <c r="T7" s="4">
        <v>6</v>
      </c>
    </row>
    <row r="8" spans="1:20" x14ac:dyDescent="0.2">
      <c r="D8" s="4" t="s">
        <v>5</v>
      </c>
      <c r="M8" t="s">
        <v>20</v>
      </c>
      <c r="N8" s="4">
        <v>5</v>
      </c>
      <c r="O8" s="4">
        <v>2</v>
      </c>
      <c r="P8" s="4">
        <v>0</v>
      </c>
      <c r="Q8" s="4">
        <v>3</v>
      </c>
      <c r="R8" s="4">
        <f>SUM(F21+H22+F23+H24+F25)</f>
        <v>23</v>
      </c>
      <c r="S8" s="4">
        <f>SUM(H21+F22+H23+F24+H25)</f>
        <v>30</v>
      </c>
      <c r="T8" s="4">
        <v>4</v>
      </c>
    </row>
    <row r="9" spans="1:20" x14ac:dyDescent="0.2">
      <c r="A9" s="12">
        <v>39150</v>
      </c>
      <c r="C9" t="s">
        <v>11</v>
      </c>
      <c r="D9" s="4" t="s">
        <v>5</v>
      </c>
      <c r="E9" s="5" t="s">
        <v>87</v>
      </c>
      <c r="F9" s="4">
        <v>6</v>
      </c>
      <c r="G9" s="4" t="s">
        <v>5</v>
      </c>
      <c r="H9" s="4">
        <v>3</v>
      </c>
      <c r="I9" s="4">
        <v>426</v>
      </c>
      <c r="J9" t="s">
        <v>166</v>
      </c>
      <c r="K9" s="5" t="s">
        <v>167</v>
      </c>
      <c r="M9" s="5" t="s">
        <v>163</v>
      </c>
      <c r="N9" s="4">
        <v>3</v>
      </c>
      <c r="O9" s="4">
        <v>0</v>
      </c>
      <c r="P9" s="4">
        <v>0</v>
      </c>
      <c r="Q9" s="4">
        <v>3</v>
      </c>
      <c r="R9" s="4">
        <f>SUM(H16+F17+H18)</f>
        <v>11</v>
      </c>
      <c r="S9" s="4">
        <f>SUM(F16+H17+F18)</f>
        <v>22</v>
      </c>
      <c r="T9" s="4">
        <v>0</v>
      </c>
    </row>
    <row r="10" spans="1:20" x14ac:dyDescent="0.2">
      <c r="A10" s="12">
        <v>39152</v>
      </c>
      <c r="C10" s="5" t="s">
        <v>87</v>
      </c>
      <c r="D10" s="4" t="s">
        <v>5</v>
      </c>
      <c r="E10" t="s">
        <v>11</v>
      </c>
      <c r="F10" s="4">
        <v>7</v>
      </c>
      <c r="G10" s="4" t="s">
        <v>5</v>
      </c>
      <c r="H10" s="4">
        <v>6</v>
      </c>
      <c r="I10" s="4">
        <v>510</v>
      </c>
      <c r="J10" t="s">
        <v>166</v>
      </c>
      <c r="K10" s="5" t="s">
        <v>122</v>
      </c>
      <c r="M10" t="s">
        <v>11</v>
      </c>
      <c r="N10" s="4">
        <v>5</v>
      </c>
      <c r="O10" s="4">
        <v>2</v>
      </c>
      <c r="P10" s="4">
        <v>0</v>
      </c>
      <c r="Q10" s="4">
        <v>3</v>
      </c>
      <c r="R10" s="4">
        <f>SUM(F9+H10+F11+H12+F13)</f>
        <v>27</v>
      </c>
      <c r="S10" s="4">
        <f>SUM(H9+F10+H11+F12+H13)</f>
        <v>31</v>
      </c>
      <c r="T10" s="4">
        <v>4</v>
      </c>
    </row>
    <row r="11" spans="1:20" x14ac:dyDescent="0.2">
      <c r="A11" s="12">
        <v>39154</v>
      </c>
      <c r="C11" t="s">
        <v>11</v>
      </c>
      <c r="D11" s="4" t="s">
        <v>5</v>
      </c>
      <c r="E11" s="5" t="s">
        <v>87</v>
      </c>
      <c r="F11" s="4">
        <v>7</v>
      </c>
      <c r="G11" s="4" t="s">
        <v>5</v>
      </c>
      <c r="H11" s="4">
        <v>6</v>
      </c>
      <c r="I11" s="4">
        <v>503</v>
      </c>
      <c r="J11" t="s">
        <v>122</v>
      </c>
      <c r="K11" s="5" t="s">
        <v>128</v>
      </c>
      <c r="M11" s="5" t="s">
        <v>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12</v>
      </c>
      <c r="S11" s="4">
        <f>SUM(F4+H5+F6)</f>
        <v>18</v>
      </c>
      <c r="T11" s="4">
        <v>0</v>
      </c>
    </row>
    <row r="12" spans="1:20" x14ac:dyDescent="0.2">
      <c r="A12" s="12">
        <v>39158</v>
      </c>
      <c r="C12" s="5" t="s">
        <v>87</v>
      </c>
      <c r="D12" s="4" t="s">
        <v>5</v>
      </c>
      <c r="E12" t="s">
        <v>11</v>
      </c>
      <c r="F12" s="4">
        <v>9</v>
      </c>
      <c r="G12" s="4" t="s">
        <v>5</v>
      </c>
      <c r="H12" s="4">
        <v>3</v>
      </c>
      <c r="I12" s="4">
        <v>530</v>
      </c>
      <c r="J12" s="5" t="s">
        <v>24</v>
      </c>
      <c r="K12" s="5" t="s">
        <v>23</v>
      </c>
      <c r="N12" s="4">
        <f>SUM(N4:N11)</f>
        <v>52</v>
      </c>
      <c r="O12" s="4">
        <f t="shared" ref="O12:T12" si="0">SUM(O4:O11)</f>
        <v>26</v>
      </c>
      <c r="P12" s="4">
        <f t="shared" si="0"/>
        <v>0</v>
      </c>
      <c r="Q12" s="4">
        <f t="shared" si="0"/>
        <v>26</v>
      </c>
      <c r="R12" s="4">
        <f t="shared" si="0"/>
        <v>273</v>
      </c>
      <c r="S12" s="4">
        <f t="shared" si="0"/>
        <v>273</v>
      </c>
      <c r="T12" s="4">
        <f t="shared" si="0"/>
        <v>52</v>
      </c>
    </row>
    <row r="13" spans="1:20" x14ac:dyDescent="0.2">
      <c r="A13" s="12">
        <v>39159</v>
      </c>
      <c r="C13" t="s">
        <v>11</v>
      </c>
      <c r="D13" s="4" t="s">
        <v>5</v>
      </c>
      <c r="E13" s="5" t="s">
        <v>87</v>
      </c>
      <c r="F13" s="4">
        <v>5</v>
      </c>
      <c r="G13" s="4" t="s">
        <v>5</v>
      </c>
      <c r="H13" s="4">
        <v>6</v>
      </c>
      <c r="I13" s="4">
        <v>813</v>
      </c>
      <c r="J13" t="s">
        <v>167</v>
      </c>
      <c r="K13" s="5" t="s">
        <v>156</v>
      </c>
    </row>
    <row r="14" spans="1:20" x14ac:dyDescent="0.2">
      <c r="C14" s="1" t="s">
        <v>176</v>
      </c>
      <c r="K14" s="5"/>
    </row>
    <row r="15" spans="1:20" x14ac:dyDescent="0.2">
      <c r="K15" s="5"/>
      <c r="M15" s="1" t="s">
        <v>252</v>
      </c>
    </row>
    <row r="16" spans="1:20" x14ac:dyDescent="0.2">
      <c r="A16" s="12">
        <v>39150</v>
      </c>
      <c r="C16" s="5" t="s">
        <v>121</v>
      </c>
      <c r="D16" s="4" t="s">
        <v>5</v>
      </c>
      <c r="E16" s="5" t="s">
        <v>163</v>
      </c>
      <c r="F16" s="4">
        <v>5</v>
      </c>
      <c r="G16" s="4" t="s">
        <v>5</v>
      </c>
      <c r="H16" s="4">
        <v>4</v>
      </c>
      <c r="I16" s="4">
        <v>515</v>
      </c>
      <c r="J16" t="s">
        <v>153</v>
      </c>
      <c r="K16" s="14" t="s">
        <v>154</v>
      </c>
      <c r="M16" t="s">
        <v>253</v>
      </c>
      <c r="N16" s="15" t="s">
        <v>270</v>
      </c>
      <c r="O16" s="5" t="s">
        <v>6</v>
      </c>
      <c r="P16" s="5" t="s">
        <v>4</v>
      </c>
      <c r="Q16" s="4">
        <v>3</v>
      </c>
      <c r="R16" s="4">
        <v>0</v>
      </c>
    </row>
    <row r="17" spans="1:18" x14ac:dyDescent="0.2">
      <c r="A17" s="12">
        <v>39153</v>
      </c>
      <c r="C17" s="5" t="s">
        <v>163</v>
      </c>
      <c r="D17" s="4" t="s">
        <v>5</v>
      </c>
      <c r="E17" s="5" t="s">
        <v>121</v>
      </c>
      <c r="F17" s="4">
        <v>2</v>
      </c>
      <c r="G17" s="4" t="s">
        <v>5</v>
      </c>
      <c r="H17" s="4">
        <v>4</v>
      </c>
      <c r="I17" s="4">
        <v>786</v>
      </c>
      <c r="J17" s="5" t="s">
        <v>24</v>
      </c>
      <c r="K17" s="5" t="s">
        <v>23</v>
      </c>
      <c r="M17" t="s">
        <v>253</v>
      </c>
      <c r="N17" s="15" t="s">
        <v>270</v>
      </c>
      <c r="O17" s="5" t="s">
        <v>87</v>
      </c>
      <c r="P17" t="s">
        <v>11</v>
      </c>
      <c r="Q17" s="4">
        <v>3</v>
      </c>
      <c r="R17" s="4">
        <v>2</v>
      </c>
    </row>
    <row r="18" spans="1:18" x14ac:dyDescent="0.2">
      <c r="A18" s="12">
        <v>39155</v>
      </c>
      <c r="C18" s="5" t="s">
        <v>121</v>
      </c>
      <c r="D18" s="4" t="s">
        <v>5</v>
      </c>
      <c r="E18" s="5" t="s">
        <v>163</v>
      </c>
      <c r="F18" s="4">
        <v>13</v>
      </c>
      <c r="G18" s="4" t="s">
        <v>5</v>
      </c>
      <c r="H18" s="4">
        <v>5</v>
      </c>
      <c r="I18" s="4">
        <v>651</v>
      </c>
      <c r="J18" t="s">
        <v>158</v>
      </c>
      <c r="K18" s="5" t="s">
        <v>159</v>
      </c>
      <c r="M18" t="s">
        <v>253</v>
      </c>
      <c r="N18" s="15" t="s">
        <v>270</v>
      </c>
      <c r="O18" s="5" t="s">
        <v>121</v>
      </c>
      <c r="P18" s="5" t="s">
        <v>163</v>
      </c>
      <c r="Q18" s="4">
        <v>3</v>
      </c>
      <c r="R18" s="4">
        <v>0</v>
      </c>
    </row>
    <row r="19" spans="1:18" x14ac:dyDescent="0.2">
      <c r="C19" s="1" t="s">
        <v>175</v>
      </c>
      <c r="M19" t="s">
        <v>253</v>
      </c>
      <c r="N19" s="15" t="s">
        <v>270</v>
      </c>
      <c r="O19" s="5" t="s">
        <v>174</v>
      </c>
      <c r="P19" t="s">
        <v>20</v>
      </c>
      <c r="Q19" s="4">
        <v>3</v>
      </c>
      <c r="R19" s="4">
        <v>2</v>
      </c>
    </row>
    <row r="20" spans="1:18" x14ac:dyDescent="0.2">
      <c r="M20" t="s">
        <v>254</v>
      </c>
      <c r="N20" s="15" t="s">
        <v>270</v>
      </c>
      <c r="O20" s="5" t="s">
        <v>6</v>
      </c>
      <c r="P20" s="5" t="s">
        <v>174</v>
      </c>
      <c r="Q20" s="4">
        <v>3</v>
      </c>
      <c r="R20" s="4">
        <v>0</v>
      </c>
    </row>
    <row r="21" spans="1:18" x14ac:dyDescent="0.2">
      <c r="A21" s="12">
        <v>39150</v>
      </c>
      <c r="C21" t="s">
        <v>20</v>
      </c>
      <c r="D21" s="4" t="s">
        <v>5</v>
      </c>
      <c r="E21" s="5" t="s">
        <v>174</v>
      </c>
      <c r="F21" s="4">
        <v>5</v>
      </c>
      <c r="G21" s="4" t="s">
        <v>5</v>
      </c>
      <c r="H21" s="4">
        <v>4</v>
      </c>
      <c r="I21" s="4">
        <v>554</v>
      </c>
      <c r="J21" t="s">
        <v>156</v>
      </c>
      <c r="K21" s="5" t="s">
        <v>155</v>
      </c>
      <c r="M21" t="s">
        <v>254</v>
      </c>
      <c r="N21" s="15" t="s">
        <v>270</v>
      </c>
      <c r="O21" s="5" t="s">
        <v>121</v>
      </c>
      <c r="P21" t="s">
        <v>87</v>
      </c>
      <c r="Q21" s="4">
        <v>3</v>
      </c>
      <c r="R21" s="4">
        <v>0</v>
      </c>
    </row>
    <row r="22" spans="1:18" x14ac:dyDescent="0.2">
      <c r="A22" s="12">
        <v>39152</v>
      </c>
      <c r="C22" s="5" t="s">
        <v>174</v>
      </c>
      <c r="D22" s="4" t="s">
        <v>5</v>
      </c>
      <c r="E22" t="s">
        <v>20</v>
      </c>
      <c r="F22" s="4">
        <v>6</v>
      </c>
      <c r="G22" s="4" t="s">
        <v>5</v>
      </c>
      <c r="H22" s="4">
        <v>7</v>
      </c>
      <c r="I22" s="4">
        <v>741</v>
      </c>
      <c r="J22" t="s">
        <v>158</v>
      </c>
      <c r="K22" s="5" t="s">
        <v>159</v>
      </c>
      <c r="M22" t="s">
        <v>255</v>
      </c>
      <c r="N22" s="15" t="s">
        <v>270</v>
      </c>
      <c r="O22" s="5" t="s">
        <v>87</v>
      </c>
      <c r="P22" s="5" t="s">
        <v>174</v>
      </c>
      <c r="Q22" s="15">
        <v>1</v>
      </c>
      <c r="R22" s="4">
        <v>0</v>
      </c>
    </row>
    <row r="23" spans="1:18" x14ac:dyDescent="0.2">
      <c r="A23" s="12">
        <v>39155</v>
      </c>
      <c r="C23" t="s">
        <v>20</v>
      </c>
      <c r="D23" s="4" t="s">
        <v>5</v>
      </c>
      <c r="E23" s="5" t="s">
        <v>174</v>
      </c>
      <c r="F23" s="4">
        <v>5</v>
      </c>
      <c r="G23" s="4" t="s">
        <v>5</v>
      </c>
      <c r="H23" s="4">
        <v>7</v>
      </c>
      <c r="I23" s="4">
        <v>719</v>
      </c>
      <c r="J23" s="5" t="s">
        <v>144</v>
      </c>
      <c r="K23" s="5" t="s">
        <v>32</v>
      </c>
      <c r="M23" t="s">
        <v>256</v>
      </c>
      <c r="N23" s="15" t="s">
        <v>270</v>
      </c>
      <c r="O23" s="5" t="s">
        <v>6</v>
      </c>
      <c r="P23" s="5" t="s">
        <v>121</v>
      </c>
      <c r="Q23" s="4">
        <v>3</v>
      </c>
      <c r="R23" s="4">
        <v>0</v>
      </c>
    </row>
    <row r="24" spans="1:18" x14ac:dyDescent="0.2">
      <c r="A24" s="12">
        <v>39156</v>
      </c>
      <c r="C24" s="5" t="s">
        <v>174</v>
      </c>
      <c r="D24" s="4" t="s">
        <v>5</v>
      </c>
      <c r="E24" t="s">
        <v>20</v>
      </c>
      <c r="F24" s="4">
        <v>5</v>
      </c>
      <c r="G24" s="4" t="s">
        <v>5</v>
      </c>
      <c r="H24" s="4">
        <v>3</v>
      </c>
      <c r="I24" s="4">
        <v>613</v>
      </c>
      <c r="J24" t="s">
        <v>27</v>
      </c>
      <c r="K24" t="s">
        <v>155</v>
      </c>
      <c r="M24" t="s">
        <v>258</v>
      </c>
      <c r="Q24" s="4">
        <f>SUM(Q16:Q23)</f>
        <v>22</v>
      </c>
      <c r="R24" s="4">
        <f>SUM(R16:R23)</f>
        <v>4</v>
      </c>
    </row>
    <row r="25" spans="1:18" x14ac:dyDescent="0.2">
      <c r="A25" s="12">
        <v>39159</v>
      </c>
      <c r="C25" t="s">
        <v>20</v>
      </c>
      <c r="D25" s="4" t="s">
        <v>5</v>
      </c>
      <c r="E25" s="5" t="s">
        <v>174</v>
      </c>
      <c r="F25" s="4">
        <v>3</v>
      </c>
      <c r="G25" s="4" t="s">
        <v>5</v>
      </c>
      <c r="H25" s="4">
        <v>8</v>
      </c>
      <c r="I25" s="4">
        <v>1048</v>
      </c>
      <c r="J25" s="5" t="s">
        <v>144</v>
      </c>
      <c r="K25" s="5" t="s">
        <v>128</v>
      </c>
    </row>
    <row r="26" spans="1:18" x14ac:dyDescent="0.2">
      <c r="C26" s="1" t="s">
        <v>177</v>
      </c>
    </row>
    <row r="28" spans="1:18" x14ac:dyDescent="0.2">
      <c r="A28" s="11" t="s">
        <v>38</v>
      </c>
    </row>
    <row r="29" spans="1:18" x14ac:dyDescent="0.2">
      <c r="A29" s="12">
        <v>39164</v>
      </c>
      <c r="C29" t="s">
        <v>6</v>
      </c>
      <c r="D29" s="4" t="s">
        <v>5</v>
      </c>
      <c r="E29" s="5" t="s">
        <v>174</v>
      </c>
      <c r="F29" s="4">
        <v>6</v>
      </c>
      <c r="G29" s="4" t="s">
        <v>5</v>
      </c>
      <c r="H29" s="4">
        <v>2</v>
      </c>
      <c r="I29" s="4">
        <v>656</v>
      </c>
      <c r="J29" s="5" t="s">
        <v>122</v>
      </c>
      <c r="K29" s="5" t="s">
        <v>32</v>
      </c>
    </row>
    <row r="30" spans="1:18" x14ac:dyDescent="0.2">
      <c r="A30" s="12">
        <v>39168</v>
      </c>
      <c r="C30" s="5" t="s">
        <v>174</v>
      </c>
      <c r="D30" s="4" t="s">
        <v>5</v>
      </c>
      <c r="E30" t="s">
        <v>6</v>
      </c>
      <c r="F30" s="4">
        <v>0</v>
      </c>
      <c r="G30" s="4" t="s">
        <v>5</v>
      </c>
      <c r="H30" s="4">
        <v>12</v>
      </c>
      <c r="I30" s="4">
        <v>800</v>
      </c>
      <c r="J30" t="s">
        <v>153</v>
      </c>
      <c r="K30" s="14" t="s">
        <v>154</v>
      </c>
    </row>
    <row r="31" spans="1:18" x14ac:dyDescent="0.2">
      <c r="A31" s="12">
        <v>39171</v>
      </c>
      <c r="C31" t="s">
        <v>6</v>
      </c>
      <c r="D31" s="4" t="s">
        <v>5</v>
      </c>
      <c r="E31" s="5" t="s">
        <v>174</v>
      </c>
      <c r="F31" s="4">
        <v>8</v>
      </c>
      <c r="G31" s="4" t="s">
        <v>5</v>
      </c>
      <c r="H31" s="4">
        <v>3</v>
      </c>
      <c r="I31" s="4">
        <v>565</v>
      </c>
      <c r="J31" s="5" t="s">
        <v>24</v>
      </c>
      <c r="K31" s="5" t="s">
        <v>23</v>
      </c>
    </row>
    <row r="32" spans="1:18" x14ac:dyDescent="0.2">
      <c r="C32" s="3" t="s">
        <v>168</v>
      </c>
    </row>
    <row r="33" spans="1:11" x14ac:dyDescent="0.2">
      <c r="C33"/>
    </row>
    <row r="34" spans="1:11" x14ac:dyDescent="0.2">
      <c r="A34" s="12">
        <v>39164</v>
      </c>
      <c r="C34" s="5" t="s">
        <v>121</v>
      </c>
      <c r="D34" s="4" t="s">
        <v>5</v>
      </c>
      <c r="E34" s="5" t="s">
        <v>87</v>
      </c>
      <c r="F34" s="4">
        <v>8</v>
      </c>
      <c r="G34" s="4" t="s">
        <v>5</v>
      </c>
      <c r="H34" s="4">
        <v>1</v>
      </c>
      <c r="I34" s="4">
        <v>878</v>
      </c>
      <c r="J34" s="5" t="s">
        <v>24</v>
      </c>
      <c r="K34" s="5" t="s">
        <v>23</v>
      </c>
    </row>
    <row r="35" spans="1:11" x14ac:dyDescent="0.2">
      <c r="A35" s="12">
        <v>39168</v>
      </c>
      <c r="C35" s="5" t="s">
        <v>87</v>
      </c>
      <c r="D35" s="4" t="s">
        <v>5</v>
      </c>
      <c r="E35" s="5" t="s">
        <v>121</v>
      </c>
      <c r="F35" s="4">
        <v>6</v>
      </c>
      <c r="G35" s="4" t="s">
        <v>5</v>
      </c>
      <c r="H35" s="4">
        <v>7</v>
      </c>
      <c r="I35" s="4">
        <v>505</v>
      </c>
      <c r="J35" t="s">
        <v>122</v>
      </c>
      <c r="K35" s="5" t="s">
        <v>128</v>
      </c>
    </row>
    <row r="36" spans="1:11" x14ac:dyDescent="0.2">
      <c r="A36" s="12">
        <v>39170</v>
      </c>
      <c r="C36" s="5" t="s">
        <v>121</v>
      </c>
      <c r="D36" s="4" t="s">
        <v>5</v>
      </c>
      <c r="E36" s="5" t="s">
        <v>87</v>
      </c>
      <c r="F36" s="4">
        <v>7</v>
      </c>
      <c r="G36" s="4" t="s">
        <v>5</v>
      </c>
      <c r="H36" s="4">
        <v>3</v>
      </c>
      <c r="I36" s="4">
        <v>472</v>
      </c>
      <c r="J36" t="s">
        <v>153</v>
      </c>
      <c r="K36" s="14" t="s">
        <v>154</v>
      </c>
    </row>
    <row r="37" spans="1:11" x14ac:dyDescent="0.2">
      <c r="C37" s="3" t="s">
        <v>178</v>
      </c>
      <c r="K37" s="5"/>
    </row>
    <row r="38" spans="1:11" x14ac:dyDescent="0.2">
      <c r="C38"/>
    </row>
    <row r="39" spans="1:11" x14ac:dyDescent="0.2">
      <c r="A39" s="11" t="s">
        <v>39</v>
      </c>
      <c r="C39"/>
    </row>
    <row r="40" spans="1:11" x14ac:dyDescent="0.2">
      <c r="A40" s="12">
        <v>39177</v>
      </c>
      <c r="C40" s="5" t="s">
        <v>87</v>
      </c>
      <c r="D40" s="4" t="s">
        <v>5</v>
      </c>
      <c r="E40" s="5" t="s">
        <v>174</v>
      </c>
      <c r="F40" s="4">
        <v>6</v>
      </c>
      <c r="G40" s="4" t="s">
        <v>5</v>
      </c>
      <c r="H40" s="4">
        <v>2</v>
      </c>
      <c r="I40" s="4">
        <v>550</v>
      </c>
      <c r="J40" s="5" t="s">
        <v>122</v>
      </c>
      <c r="K40" t="s">
        <v>167</v>
      </c>
    </row>
    <row r="41" spans="1:11" x14ac:dyDescent="0.2">
      <c r="C41" s="1" t="s">
        <v>179</v>
      </c>
      <c r="K41" s="5"/>
    </row>
    <row r="42" spans="1:11" x14ac:dyDescent="0.2">
      <c r="C42"/>
      <c r="K42" s="5"/>
    </row>
    <row r="43" spans="1:11" x14ac:dyDescent="0.2">
      <c r="A43" s="11" t="s">
        <v>40</v>
      </c>
    </row>
    <row r="44" spans="1:11" x14ac:dyDescent="0.2">
      <c r="A44" s="12">
        <v>39183</v>
      </c>
      <c r="C44" s="5" t="s">
        <v>6</v>
      </c>
      <c r="D44" s="4" t="s">
        <v>5</v>
      </c>
      <c r="E44" s="5" t="s">
        <v>121</v>
      </c>
      <c r="F44" s="4">
        <v>5</v>
      </c>
      <c r="G44" s="4" t="s">
        <v>5</v>
      </c>
      <c r="H44" s="4">
        <v>2</v>
      </c>
      <c r="I44" s="4">
        <v>1012</v>
      </c>
      <c r="J44" s="5" t="s">
        <v>24</v>
      </c>
      <c r="K44" s="5" t="s">
        <v>23</v>
      </c>
    </row>
    <row r="45" spans="1:11" x14ac:dyDescent="0.2">
      <c r="A45" s="12">
        <v>39185</v>
      </c>
      <c r="C45" s="5" t="s">
        <v>121</v>
      </c>
      <c r="D45" s="4" t="s">
        <v>5</v>
      </c>
      <c r="E45" s="5" t="s">
        <v>6</v>
      </c>
      <c r="F45" s="4">
        <v>4</v>
      </c>
      <c r="G45" s="4" t="s">
        <v>5</v>
      </c>
      <c r="H45" s="4">
        <v>7</v>
      </c>
      <c r="I45" s="4">
        <v>1612</v>
      </c>
      <c r="J45" t="s">
        <v>153</v>
      </c>
      <c r="K45" s="14" t="s">
        <v>154</v>
      </c>
    </row>
    <row r="46" spans="1:11" x14ac:dyDescent="0.2">
      <c r="A46" s="12">
        <v>39187</v>
      </c>
      <c r="C46" s="5" t="s">
        <v>6</v>
      </c>
      <c r="D46" s="4" t="s">
        <v>5</v>
      </c>
      <c r="E46" s="5" t="s">
        <v>121</v>
      </c>
      <c r="F46" s="4">
        <v>9</v>
      </c>
      <c r="G46" s="4" t="s">
        <v>5</v>
      </c>
      <c r="H46" s="4">
        <v>1</v>
      </c>
      <c r="I46" s="4">
        <v>1309</v>
      </c>
      <c r="J46" t="s">
        <v>155</v>
      </c>
      <c r="K46" s="5" t="s">
        <v>27</v>
      </c>
    </row>
    <row r="47" spans="1:11" x14ac:dyDescent="0.2">
      <c r="A47" s="13"/>
      <c r="C47" s="1" t="s">
        <v>132</v>
      </c>
      <c r="E47" s="6"/>
    </row>
    <row r="48" spans="1:11" x14ac:dyDescent="0.2">
      <c r="A48" s="13"/>
      <c r="C48"/>
      <c r="E48" s="6"/>
      <c r="J48" s="1" t="s">
        <v>114</v>
      </c>
      <c r="K48" s="4"/>
    </row>
    <row r="49" spans="1:11" x14ac:dyDescent="0.2">
      <c r="A49" s="13"/>
      <c r="C49"/>
      <c r="E49" s="6"/>
      <c r="J49" t="s">
        <v>27</v>
      </c>
      <c r="K49" s="4">
        <v>2</v>
      </c>
    </row>
    <row r="50" spans="1:11" x14ac:dyDescent="0.2">
      <c r="A50" s="11"/>
      <c r="C50"/>
      <c r="E50" s="6"/>
      <c r="J50" s="5" t="s">
        <v>122</v>
      </c>
      <c r="K50" s="4">
        <v>5</v>
      </c>
    </row>
    <row r="51" spans="1:11" x14ac:dyDescent="0.2">
      <c r="A51" s="13"/>
      <c r="C51"/>
      <c r="E51" s="6"/>
      <c r="J51" t="s">
        <v>166</v>
      </c>
      <c r="K51" s="4">
        <v>2</v>
      </c>
    </row>
    <row r="52" spans="1:11" x14ac:dyDescent="0.2">
      <c r="A52" s="13"/>
      <c r="C52"/>
      <c r="E52" s="6"/>
      <c r="J52" s="5" t="s">
        <v>144</v>
      </c>
      <c r="K52" s="4">
        <v>2</v>
      </c>
    </row>
    <row r="53" spans="1:11" x14ac:dyDescent="0.2">
      <c r="A53" s="13"/>
      <c r="C53"/>
      <c r="E53" s="6"/>
      <c r="J53" t="s">
        <v>153</v>
      </c>
      <c r="K53" s="4">
        <v>5</v>
      </c>
    </row>
    <row r="54" spans="1:11" x14ac:dyDescent="0.2">
      <c r="A54" s="13"/>
      <c r="C54"/>
      <c r="E54" s="7"/>
      <c r="J54" s="5" t="s">
        <v>167</v>
      </c>
      <c r="K54" s="4">
        <v>3</v>
      </c>
    </row>
    <row r="55" spans="1:11" x14ac:dyDescent="0.2">
      <c r="A55" s="13"/>
      <c r="C55"/>
      <c r="E55" s="6"/>
      <c r="J55" s="5" t="s">
        <v>23</v>
      </c>
      <c r="K55" s="4">
        <v>5</v>
      </c>
    </row>
    <row r="56" spans="1:11" x14ac:dyDescent="0.2">
      <c r="C56" s="1"/>
      <c r="E56" s="6"/>
      <c r="J56" s="5" t="s">
        <v>128</v>
      </c>
      <c r="K56" s="4">
        <v>4</v>
      </c>
    </row>
    <row r="57" spans="1:11" x14ac:dyDescent="0.2">
      <c r="C57"/>
      <c r="E57" s="6"/>
      <c r="J57" s="14" t="s">
        <v>154</v>
      </c>
      <c r="K57" s="4">
        <v>5</v>
      </c>
    </row>
    <row r="58" spans="1:11" x14ac:dyDescent="0.2">
      <c r="C58"/>
      <c r="E58" s="6"/>
      <c r="J58" s="5" t="s">
        <v>159</v>
      </c>
      <c r="K58" s="4">
        <v>2</v>
      </c>
    </row>
    <row r="59" spans="1:11" x14ac:dyDescent="0.2">
      <c r="C59"/>
      <c r="E59" s="6"/>
      <c r="J59" t="s">
        <v>156</v>
      </c>
      <c r="K59" s="4">
        <v>3</v>
      </c>
    </row>
    <row r="60" spans="1:11" x14ac:dyDescent="0.2">
      <c r="C60"/>
      <c r="E60" s="6"/>
      <c r="J60" s="5" t="s">
        <v>32</v>
      </c>
      <c r="K60" s="4">
        <v>3</v>
      </c>
    </row>
    <row r="61" spans="1:11" x14ac:dyDescent="0.2">
      <c r="C61"/>
      <c r="J61" t="s">
        <v>158</v>
      </c>
      <c r="K61" s="4">
        <v>2</v>
      </c>
    </row>
    <row r="62" spans="1:11" x14ac:dyDescent="0.2">
      <c r="C62"/>
      <c r="E62" s="6"/>
      <c r="J62" s="5" t="s">
        <v>24</v>
      </c>
      <c r="K62" s="4">
        <v>5</v>
      </c>
    </row>
    <row r="63" spans="1:11" x14ac:dyDescent="0.2">
      <c r="D63" s="8"/>
      <c r="J63" t="s">
        <v>155</v>
      </c>
      <c r="K63" s="4">
        <v>4</v>
      </c>
    </row>
    <row r="64" spans="1:11" x14ac:dyDescent="0.2">
      <c r="D64" s="8"/>
      <c r="J64" s="5" t="s">
        <v>173</v>
      </c>
      <c r="K64" s="4">
        <f>SUM(K49:K63)</f>
        <v>52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2006-07&amp;R15.4.2007</oddHeader>
    <oddFooter>&amp;C&amp;P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38788</v>
      </c>
      <c r="C4" t="s">
        <v>11</v>
      </c>
      <c r="D4" s="4" t="s">
        <v>5</v>
      </c>
      <c r="E4" s="5" t="s">
        <v>87</v>
      </c>
      <c r="F4" s="4">
        <v>11</v>
      </c>
      <c r="G4" s="4" t="s">
        <v>5</v>
      </c>
      <c r="H4" s="4">
        <v>5</v>
      </c>
      <c r="I4" s="4">
        <v>510</v>
      </c>
      <c r="J4" t="s">
        <v>159</v>
      </c>
      <c r="K4" s="5" t="s">
        <v>158</v>
      </c>
      <c r="M4" s="5" t="s">
        <v>11</v>
      </c>
      <c r="N4" s="4">
        <v>10</v>
      </c>
      <c r="O4" s="4">
        <v>9</v>
      </c>
      <c r="P4" s="4">
        <v>0</v>
      </c>
      <c r="Q4" s="4">
        <v>1</v>
      </c>
      <c r="R4" s="4">
        <f>SUM(F4+H5+F6+H7+F28+H29+F30+F44+H45+F46)</f>
        <v>73</v>
      </c>
      <c r="S4" s="4">
        <f>SUM(H4+F5+H6+F7+H28+F29+H30+H44+F45+H46)</f>
        <v>51</v>
      </c>
      <c r="T4" s="4">
        <v>18</v>
      </c>
    </row>
    <row r="5" spans="1:20" x14ac:dyDescent="0.2">
      <c r="A5" s="12">
        <v>38791</v>
      </c>
      <c r="C5" s="5" t="s">
        <v>87</v>
      </c>
      <c r="D5" s="4" t="s">
        <v>5</v>
      </c>
      <c r="E5" t="s">
        <v>11</v>
      </c>
      <c r="F5" s="4">
        <v>9</v>
      </c>
      <c r="G5" s="4" t="s">
        <v>5</v>
      </c>
      <c r="H5" s="4">
        <v>8</v>
      </c>
      <c r="I5" s="4">
        <v>402</v>
      </c>
      <c r="J5" t="s">
        <v>159</v>
      </c>
      <c r="K5" s="5" t="s">
        <v>158</v>
      </c>
      <c r="M5" s="5" t="s">
        <v>6</v>
      </c>
      <c r="N5" s="4">
        <v>10</v>
      </c>
      <c r="O5" s="4">
        <v>6</v>
      </c>
      <c r="P5" s="4">
        <v>0</v>
      </c>
      <c r="Q5" s="4">
        <v>4</v>
      </c>
      <c r="R5" s="4">
        <f>SUM(F10+H11+F12+F33+H34+F35+H36+H44+F45+H46)</f>
        <v>74</v>
      </c>
      <c r="S5" s="4">
        <f>SUM(H10+F11+H12+H33+F34+H35+F36+F44+H45+F46)</f>
        <v>55</v>
      </c>
      <c r="T5" s="4">
        <v>12</v>
      </c>
    </row>
    <row r="6" spans="1:20" x14ac:dyDescent="0.2">
      <c r="A6" s="12">
        <v>38794</v>
      </c>
      <c r="C6" t="s">
        <v>11</v>
      </c>
      <c r="D6" s="4" t="s">
        <v>5</v>
      </c>
      <c r="E6" s="5" t="s">
        <v>87</v>
      </c>
      <c r="F6" s="4">
        <v>6</v>
      </c>
      <c r="G6" s="4" t="s">
        <v>5</v>
      </c>
      <c r="H6" s="4">
        <v>1</v>
      </c>
      <c r="I6" s="4">
        <v>300</v>
      </c>
      <c r="J6" t="s">
        <v>137</v>
      </c>
      <c r="K6" s="5" t="s">
        <v>162</v>
      </c>
      <c r="M6" s="5" t="s">
        <v>20</v>
      </c>
      <c r="N6" s="4">
        <v>9</v>
      </c>
      <c r="O6" s="4">
        <v>5</v>
      </c>
      <c r="P6" s="4">
        <v>0</v>
      </c>
      <c r="Q6" s="4">
        <v>4</v>
      </c>
      <c r="R6" s="4">
        <f>SUM(F15+H16+F17+H18+H33+F34+H35+F36+F40)</f>
        <v>65</v>
      </c>
      <c r="S6" s="4">
        <f>SUM(H15+F16+H17+F18+F33+H34+F35+H36+H40)</f>
        <v>54</v>
      </c>
      <c r="T6" s="4">
        <v>10</v>
      </c>
    </row>
    <row r="7" spans="1:20" x14ac:dyDescent="0.2">
      <c r="A7" s="12">
        <v>38795</v>
      </c>
      <c r="C7" s="5" t="s">
        <v>87</v>
      </c>
      <c r="D7" s="4" t="s">
        <v>5</v>
      </c>
      <c r="E7" t="s">
        <v>11</v>
      </c>
      <c r="F7" s="4">
        <v>6</v>
      </c>
      <c r="G7" s="4" t="s">
        <v>5</v>
      </c>
      <c r="H7" s="4">
        <v>8</v>
      </c>
      <c r="I7" s="4">
        <v>475</v>
      </c>
      <c r="J7" t="s">
        <v>167</v>
      </c>
      <c r="K7" s="5" t="s">
        <v>166</v>
      </c>
      <c r="M7" s="5" t="s">
        <v>4</v>
      </c>
      <c r="N7" s="4">
        <v>8</v>
      </c>
      <c r="O7" s="4">
        <v>3</v>
      </c>
      <c r="P7" s="4">
        <v>0</v>
      </c>
      <c r="Q7" s="4">
        <v>5</v>
      </c>
      <c r="R7" s="4">
        <f>SUM(H21+F22+H23+F24+H28+F29+H30+H40)</f>
        <v>43</v>
      </c>
      <c r="S7" s="4">
        <f>SUM(F21+H22+F23+H24+F28+H29+F30+F40)</f>
        <v>46</v>
      </c>
      <c r="T7" s="4">
        <v>6</v>
      </c>
    </row>
    <row r="8" spans="1:20" x14ac:dyDescent="0.2">
      <c r="C8" s="1" t="s">
        <v>46</v>
      </c>
      <c r="M8" s="5" t="s">
        <v>174</v>
      </c>
      <c r="N8" s="4">
        <v>4</v>
      </c>
      <c r="O8" s="4">
        <v>1</v>
      </c>
      <c r="P8" s="4">
        <v>0</v>
      </c>
      <c r="Q8" s="4">
        <v>3</v>
      </c>
      <c r="R8" s="4">
        <f>SUM(F21+H22+F23+H24)</f>
        <v>17</v>
      </c>
      <c r="S8" s="4">
        <f>SUM(H21+F22+H23+F24)</f>
        <v>23</v>
      </c>
      <c r="T8" s="4">
        <v>2</v>
      </c>
    </row>
    <row r="9" spans="1:20" x14ac:dyDescent="0.2">
      <c r="C9"/>
      <c r="M9" s="5" t="s">
        <v>121</v>
      </c>
      <c r="N9" s="4">
        <v>4</v>
      </c>
      <c r="O9" s="4">
        <v>1</v>
      </c>
      <c r="P9" s="4">
        <v>0</v>
      </c>
      <c r="Q9" s="4">
        <v>3</v>
      </c>
      <c r="R9" s="4">
        <f>SUM(H15+F16+H17+F18)</f>
        <v>23</v>
      </c>
      <c r="S9" s="4">
        <f>SUM(F15+H16+F17+H18)</f>
        <v>36</v>
      </c>
      <c r="T9" s="4">
        <v>2</v>
      </c>
    </row>
    <row r="10" spans="1:20" x14ac:dyDescent="0.2">
      <c r="A10" s="12">
        <v>38786</v>
      </c>
      <c r="C10" t="s">
        <v>6</v>
      </c>
      <c r="D10" s="4" t="s">
        <v>5</v>
      </c>
      <c r="E10" s="5" t="s">
        <v>136</v>
      </c>
      <c r="F10" s="4">
        <v>17</v>
      </c>
      <c r="G10" s="4" t="s">
        <v>5</v>
      </c>
      <c r="H10" s="4">
        <v>7</v>
      </c>
      <c r="I10" s="4">
        <v>149</v>
      </c>
      <c r="J10" t="s">
        <v>8</v>
      </c>
      <c r="K10" s="5" t="s">
        <v>126</v>
      </c>
      <c r="M10" s="5" t="s">
        <v>136</v>
      </c>
      <c r="N10" s="4">
        <v>3</v>
      </c>
      <c r="O10" s="4">
        <v>0</v>
      </c>
      <c r="P10" s="4">
        <v>0</v>
      </c>
      <c r="Q10" s="4">
        <v>3</v>
      </c>
      <c r="R10" s="4">
        <f>SUM(H10+F11+H12)</f>
        <v>15</v>
      </c>
      <c r="S10" s="4">
        <f>SUM(F10+H11+F12)</f>
        <v>33</v>
      </c>
      <c r="T10" s="4">
        <v>0</v>
      </c>
    </row>
    <row r="11" spans="1:20" x14ac:dyDescent="0.2">
      <c r="A11" s="12">
        <v>38788</v>
      </c>
      <c r="C11" s="5" t="s">
        <v>136</v>
      </c>
      <c r="D11" s="4" t="s">
        <v>5</v>
      </c>
      <c r="E11" t="s">
        <v>6</v>
      </c>
      <c r="F11" s="4">
        <v>5</v>
      </c>
      <c r="G11" s="4" t="s">
        <v>5</v>
      </c>
      <c r="H11" s="4">
        <v>10</v>
      </c>
      <c r="I11" s="4">
        <v>477</v>
      </c>
      <c r="J11" t="s">
        <v>116</v>
      </c>
      <c r="K11" s="5" t="s">
        <v>162</v>
      </c>
      <c r="M11" s="5" t="s">
        <v>87</v>
      </c>
      <c r="N11" s="4">
        <v>4</v>
      </c>
      <c r="O11" s="4">
        <v>1</v>
      </c>
      <c r="P11" s="4">
        <v>0</v>
      </c>
      <c r="Q11" s="4">
        <v>3</v>
      </c>
      <c r="R11" s="4">
        <f>SUM(H4+F5+H6+F7)</f>
        <v>21</v>
      </c>
      <c r="S11" s="4">
        <f>SUM(F4+H5+F6+H7)</f>
        <v>33</v>
      </c>
      <c r="T11" s="4">
        <v>2</v>
      </c>
    </row>
    <row r="12" spans="1:20" x14ac:dyDescent="0.2">
      <c r="A12" s="12">
        <v>38794</v>
      </c>
      <c r="C12" t="s">
        <v>6</v>
      </c>
      <c r="D12" s="4" t="s">
        <v>5</v>
      </c>
      <c r="E12" s="5" t="s">
        <v>136</v>
      </c>
      <c r="F12" s="4">
        <v>6</v>
      </c>
      <c r="G12" s="4" t="s">
        <v>5</v>
      </c>
      <c r="H12" s="4">
        <v>3</v>
      </c>
      <c r="I12" s="4">
        <v>309</v>
      </c>
      <c r="J12" t="s">
        <v>153</v>
      </c>
      <c r="K12" s="5" t="s">
        <v>154</v>
      </c>
      <c r="N12" s="4">
        <f>SUM(N4:N11)</f>
        <v>52</v>
      </c>
      <c r="O12" s="4">
        <f t="shared" ref="O12:T12" si="0">SUM(O4:O11)</f>
        <v>26</v>
      </c>
      <c r="P12" s="4">
        <f t="shared" si="0"/>
        <v>0</v>
      </c>
      <c r="Q12" s="4">
        <f t="shared" si="0"/>
        <v>26</v>
      </c>
      <c r="R12" s="4">
        <f t="shared" si="0"/>
        <v>331</v>
      </c>
      <c r="S12" s="4">
        <f t="shared" si="0"/>
        <v>331</v>
      </c>
      <c r="T12" s="4">
        <f t="shared" si="0"/>
        <v>52</v>
      </c>
    </row>
    <row r="13" spans="1:20" x14ac:dyDescent="0.2">
      <c r="C13" s="1" t="s">
        <v>131</v>
      </c>
      <c r="K13" s="5"/>
    </row>
    <row r="14" spans="1:20" x14ac:dyDescent="0.2">
      <c r="C14"/>
      <c r="K14" s="5"/>
    </row>
    <row r="15" spans="1:20" x14ac:dyDescent="0.2">
      <c r="A15" s="12">
        <v>38785</v>
      </c>
      <c r="C15" t="s">
        <v>20</v>
      </c>
      <c r="D15" s="4" t="s">
        <v>5</v>
      </c>
      <c r="E15" s="5" t="s">
        <v>121</v>
      </c>
      <c r="F15" s="4">
        <v>11</v>
      </c>
      <c r="G15" s="4" t="s">
        <v>5</v>
      </c>
      <c r="H15" s="4">
        <v>5</v>
      </c>
      <c r="I15" s="4">
        <v>535</v>
      </c>
      <c r="J15" s="5" t="s">
        <v>122</v>
      </c>
      <c r="K15" s="5" t="s">
        <v>128</v>
      </c>
      <c r="M15" s="1" t="s">
        <v>252</v>
      </c>
    </row>
    <row r="16" spans="1:20" x14ac:dyDescent="0.2">
      <c r="A16" s="12">
        <v>38788</v>
      </c>
      <c r="C16" s="5" t="s">
        <v>121</v>
      </c>
      <c r="D16" s="4" t="s">
        <v>5</v>
      </c>
      <c r="E16" t="s">
        <v>20</v>
      </c>
      <c r="F16" s="4">
        <v>6</v>
      </c>
      <c r="G16" s="4" t="s">
        <v>5</v>
      </c>
      <c r="H16" s="4">
        <v>5</v>
      </c>
      <c r="I16" s="4">
        <v>342</v>
      </c>
      <c r="J16" s="5" t="s">
        <v>122</v>
      </c>
      <c r="K16" s="5" t="s">
        <v>128</v>
      </c>
      <c r="M16" t="s">
        <v>253</v>
      </c>
      <c r="N16" s="15" t="s">
        <v>271</v>
      </c>
      <c r="O16" s="5" t="s">
        <v>11</v>
      </c>
      <c r="P16" s="5" t="s">
        <v>87</v>
      </c>
      <c r="Q16" s="4">
        <v>3</v>
      </c>
      <c r="R16" s="4">
        <v>1</v>
      </c>
    </row>
    <row r="17" spans="1:18" x14ac:dyDescent="0.2">
      <c r="A17" s="12">
        <v>38792</v>
      </c>
      <c r="C17" t="s">
        <v>20</v>
      </c>
      <c r="D17" s="4" t="s">
        <v>5</v>
      </c>
      <c r="E17" s="5" t="s">
        <v>121</v>
      </c>
      <c r="F17" s="4">
        <v>10</v>
      </c>
      <c r="G17" s="4" t="s">
        <v>5</v>
      </c>
      <c r="H17" s="4">
        <v>6</v>
      </c>
      <c r="I17" s="4">
        <v>666</v>
      </c>
      <c r="J17" t="s">
        <v>134</v>
      </c>
      <c r="K17" s="5" t="s">
        <v>156</v>
      </c>
      <c r="M17" t="s">
        <v>253</v>
      </c>
      <c r="N17" s="15" t="s">
        <v>271</v>
      </c>
      <c r="O17" s="5" t="s">
        <v>6</v>
      </c>
      <c r="P17" s="5" t="s">
        <v>136</v>
      </c>
      <c r="Q17" s="4">
        <v>3</v>
      </c>
      <c r="R17" s="4">
        <v>0</v>
      </c>
    </row>
    <row r="18" spans="1:18" x14ac:dyDescent="0.2">
      <c r="A18" s="12">
        <v>38794</v>
      </c>
      <c r="C18" s="5" t="s">
        <v>121</v>
      </c>
      <c r="D18" s="4" t="s">
        <v>5</v>
      </c>
      <c r="E18" t="s">
        <v>20</v>
      </c>
      <c r="F18" s="4">
        <v>6</v>
      </c>
      <c r="G18" s="4" t="s">
        <v>5</v>
      </c>
      <c r="H18" s="4">
        <v>10</v>
      </c>
      <c r="I18" s="4">
        <v>473</v>
      </c>
      <c r="J18" t="s">
        <v>134</v>
      </c>
      <c r="K18" s="5" t="s">
        <v>156</v>
      </c>
      <c r="M18" t="s">
        <v>253</v>
      </c>
      <c r="N18" s="15" t="s">
        <v>271</v>
      </c>
      <c r="O18" s="5" t="s">
        <v>20</v>
      </c>
      <c r="P18" s="5" t="s">
        <v>121</v>
      </c>
      <c r="Q18" s="4">
        <v>3</v>
      </c>
      <c r="R18" s="4">
        <v>1</v>
      </c>
    </row>
    <row r="19" spans="1:18" x14ac:dyDescent="0.2">
      <c r="C19" s="1" t="s">
        <v>149</v>
      </c>
      <c r="M19" t="s">
        <v>253</v>
      </c>
      <c r="N19" s="15" t="s">
        <v>271</v>
      </c>
      <c r="O19" s="5" t="s">
        <v>4</v>
      </c>
      <c r="P19" s="5" t="s">
        <v>174</v>
      </c>
      <c r="Q19" s="4">
        <v>3</v>
      </c>
      <c r="R19" s="4">
        <v>1</v>
      </c>
    </row>
    <row r="20" spans="1:18" x14ac:dyDescent="0.2">
      <c r="M20" t="s">
        <v>254</v>
      </c>
      <c r="N20" s="15" t="s">
        <v>271</v>
      </c>
      <c r="O20" s="5" t="s">
        <v>11</v>
      </c>
      <c r="P20" s="5" t="s">
        <v>4</v>
      </c>
      <c r="Q20" s="4">
        <v>3</v>
      </c>
      <c r="R20" s="4">
        <v>0</v>
      </c>
    </row>
    <row r="21" spans="1:18" x14ac:dyDescent="0.2">
      <c r="A21" s="12">
        <v>38786</v>
      </c>
      <c r="C21" s="5" t="s">
        <v>174</v>
      </c>
      <c r="D21" s="4" t="s">
        <v>5</v>
      </c>
      <c r="E21" t="s">
        <v>4</v>
      </c>
      <c r="F21" s="4">
        <v>5</v>
      </c>
      <c r="G21" s="4" t="s">
        <v>5</v>
      </c>
      <c r="H21" s="4">
        <v>8</v>
      </c>
      <c r="I21" s="4">
        <v>753</v>
      </c>
      <c r="J21" t="s">
        <v>134</v>
      </c>
      <c r="K21" s="5" t="s">
        <v>24</v>
      </c>
      <c r="M21" t="s">
        <v>254</v>
      </c>
      <c r="N21" s="15" t="s">
        <v>271</v>
      </c>
      <c r="O21" s="5" t="s">
        <v>6</v>
      </c>
      <c r="P21" s="5" t="s">
        <v>20</v>
      </c>
      <c r="Q21" s="4">
        <v>3</v>
      </c>
      <c r="R21" s="4">
        <v>1</v>
      </c>
    </row>
    <row r="22" spans="1:18" x14ac:dyDescent="0.2">
      <c r="A22" s="12">
        <v>38787</v>
      </c>
      <c r="C22" t="s">
        <v>4</v>
      </c>
      <c r="D22" s="4" t="s">
        <v>5</v>
      </c>
      <c r="E22" s="5" t="s">
        <v>174</v>
      </c>
      <c r="F22" s="4">
        <v>6</v>
      </c>
      <c r="G22" s="4" t="s">
        <v>5</v>
      </c>
      <c r="H22" s="4">
        <v>4</v>
      </c>
      <c r="I22" s="4">
        <v>603</v>
      </c>
      <c r="J22" t="s">
        <v>167</v>
      </c>
      <c r="K22" s="5" t="s">
        <v>24</v>
      </c>
      <c r="M22" t="s">
        <v>255</v>
      </c>
      <c r="N22" s="15" t="s">
        <v>271</v>
      </c>
      <c r="O22" s="5" t="s">
        <v>20</v>
      </c>
      <c r="P22" s="5" t="s">
        <v>4</v>
      </c>
      <c r="Q22" s="15">
        <v>1</v>
      </c>
      <c r="R22" s="4">
        <v>0</v>
      </c>
    </row>
    <row r="23" spans="1:18" x14ac:dyDescent="0.2">
      <c r="A23" s="12">
        <v>38794</v>
      </c>
      <c r="C23" s="5" t="s">
        <v>174</v>
      </c>
      <c r="D23" s="4" t="s">
        <v>5</v>
      </c>
      <c r="E23" t="s">
        <v>4</v>
      </c>
      <c r="F23" s="4">
        <v>4</v>
      </c>
      <c r="G23" s="4" t="s">
        <v>5</v>
      </c>
      <c r="H23" s="4">
        <v>3</v>
      </c>
      <c r="I23" s="4">
        <v>789</v>
      </c>
      <c r="J23" s="5" t="s">
        <v>122</v>
      </c>
      <c r="K23" s="5" t="s">
        <v>123</v>
      </c>
      <c r="M23" t="s">
        <v>256</v>
      </c>
      <c r="N23" s="15" t="s">
        <v>271</v>
      </c>
      <c r="O23" s="5" t="s">
        <v>11</v>
      </c>
      <c r="P23" s="5" t="s">
        <v>6</v>
      </c>
      <c r="Q23" s="4">
        <v>3</v>
      </c>
      <c r="R23" s="4">
        <v>0</v>
      </c>
    </row>
    <row r="24" spans="1:18" x14ac:dyDescent="0.2">
      <c r="A24" s="12">
        <v>38796</v>
      </c>
      <c r="C24" t="s">
        <v>4</v>
      </c>
      <c r="D24" s="4" t="s">
        <v>5</v>
      </c>
      <c r="E24" s="5" t="s">
        <v>174</v>
      </c>
      <c r="F24" s="4">
        <v>6</v>
      </c>
      <c r="G24" s="4" t="s">
        <v>5</v>
      </c>
      <c r="H24" s="4">
        <v>4</v>
      </c>
      <c r="I24" s="4">
        <v>703</v>
      </c>
      <c r="J24" t="s">
        <v>27</v>
      </c>
      <c r="K24" s="5" t="s">
        <v>155</v>
      </c>
      <c r="M24" t="s">
        <v>258</v>
      </c>
      <c r="Q24" s="4">
        <f>SUM(Q16:Q23)</f>
        <v>22</v>
      </c>
      <c r="R24" s="4">
        <f>SUM(R16:R23)</f>
        <v>4</v>
      </c>
    </row>
    <row r="25" spans="1:18" x14ac:dyDescent="0.2">
      <c r="C25" s="1" t="s">
        <v>110</v>
      </c>
    </row>
    <row r="27" spans="1:18" x14ac:dyDescent="0.2">
      <c r="A27" s="11" t="s">
        <v>38</v>
      </c>
    </row>
    <row r="28" spans="1:18" x14ac:dyDescent="0.2">
      <c r="A28" s="12">
        <v>38800</v>
      </c>
      <c r="C28" s="5" t="s">
        <v>11</v>
      </c>
      <c r="D28" s="4" t="s">
        <v>5</v>
      </c>
      <c r="E28" s="5" t="s">
        <v>4</v>
      </c>
      <c r="F28" s="4">
        <v>7</v>
      </c>
      <c r="G28" s="4" t="s">
        <v>5</v>
      </c>
      <c r="H28" s="4">
        <v>4</v>
      </c>
      <c r="I28" s="4">
        <v>318</v>
      </c>
      <c r="J28" s="5" t="s">
        <v>122</v>
      </c>
      <c r="K28" s="5" t="s">
        <v>128</v>
      </c>
    </row>
    <row r="29" spans="1:18" x14ac:dyDescent="0.2">
      <c r="A29" s="12">
        <v>38801</v>
      </c>
      <c r="C29" s="5" t="s">
        <v>4</v>
      </c>
      <c r="D29" s="4" t="s">
        <v>5</v>
      </c>
      <c r="E29" s="5" t="s">
        <v>11</v>
      </c>
      <c r="F29" s="4">
        <v>4</v>
      </c>
      <c r="G29" s="4" t="s">
        <v>5</v>
      </c>
      <c r="H29" s="4">
        <v>5</v>
      </c>
      <c r="I29" s="4">
        <v>442</v>
      </c>
      <c r="J29" s="5" t="s">
        <v>122</v>
      </c>
      <c r="K29" s="5" t="s">
        <v>128</v>
      </c>
    </row>
    <row r="30" spans="1:18" x14ac:dyDescent="0.2">
      <c r="A30" s="12">
        <v>38805</v>
      </c>
      <c r="C30" s="5" t="s">
        <v>11</v>
      </c>
      <c r="D30" s="4" t="s">
        <v>5</v>
      </c>
      <c r="E30" s="5" t="s">
        <v>4</v>
      </c>
      <c r="F30" s="4">
        <v>6</v>
      </c>
      <c r="G30" s="4" t="s">
        <v>5</v>
      </c>
      <c r="H30" s="4">
        <v>5</v>
      </c>
      <c r="I30" s="4">
        <v>420</v>
      </c>
      <c r="J30" t="s">
        <v>27</v>
      </c>
      <c r="K30" s="5" t="s">
        <v>155</v>
      </c>
    </row>
    <row r="31" spans="1:18" x14ac:dyDescent="0.2">
      <c r="C31" s="3" t="s">
        <v>44</v>
      </c>
    </row>
    <row r="32" spans="1:18" x14ac:dyDescent="0.2">
      <c r="C32"/>
    </row>
    <row r="33" spans="1:11" x14ac:dyDescent="0.2">
      <c r="A33" s="12">
        <v>38801</v>
      </c>
      <c r="C33" s="5" t="s">
        <v>6</v>
      </c>
      <c r="D33" s="4" t="s">
        <v>5</v>
      </c>
      <c r="E33" s="5" t="s">
        <v>20</v>
      </c>
      <c r="F33" s="4">
        <v>4</v>
      </c>
      <c r="G33" s="4" t="s">
        <v>5</v>
      </c>
      <c r="H33" s="4">
        <v>3</v>
      </c>
      <c r="I33" s="4">
        <v>247</v>
      </c>
      <c r="J33" t="s">
        <v>134</v>
      </c>
      <c r="K33" s="5" t="s">
        <v>156</v>
      </c>
    </row>
    <row r="34" spans="1:11" x14ac:dyDescent="0.2">
      <c r="A34" s="12">
        <v>38802</v>
      </c>
      <c r="C34" s="5" t="s">
        <v>20</v>
      </c>
      <c r="D34" s="4" t="s">
        <v>5</v>
      </c>
      <c r="E34" s="5" t="s">
        <v>6</v>
      </c>
      <c r="F34" s="4">
        <v>6</v>
      </c>
      <c r="G34" s="4" t="s">
        <v>5</v>
      </c>
      <c r="H34" s="4">
        <v>5</v>
      </c>
      <c r="I34" s="4">
        <v>926</v>
      </c>
      <c r="J34" t="s">
        <v>159</v>
      </c>
      <c r="K34" s="5" t="s">
        <v>158</v>
      </c>
    </row>
    <row r="35" spans="1:11" x14ac:dyDescent="0.2">
      <c r="A35" s="12">
        <v>38805</v>
      </c>
      <c r="C35" s="5" t="s">
        <v>6</v>
      </c>
      <c r="D35" s="4" t="s">
        <v>5</v>
      </c>
      <c r="E35" s="5" t="s">
        <v>20</v>
      </c>
      <c r="F35" s="4">
        <v>7</v>
      </c>
      <c r="G35" s="4" t="s">
        <v>5</v>
      </c>
      <c r="H35" s="4">
        <v>2</v>
      </c>
      <c r="I35" s="4">
        <v>558</v>
      </c>
      <c r="J35" t="s">
        <v>134</v>
      </c>
      <c r="K35" s="5" t="s">
        <v>156</v>
      </c>
    </row>
    <row r="36" spans="1:11" x14ac:dyDescent="0.2">
      <c r="A36" s="12">
        <v>38807</v>
      </c>
      <c r="C36" s="5" t="s">
        <v>20</v>
      </c>
      <c r="D36" s="4" t="s">
        <v>5</v>
      </c>
      <c r="E36" s="5" t="s">
        <v>6</v>
      </c>
      <c r="F36" s="4">
        <v>7</v>
      </c>
      <c r="G36" s="4" t="s">
        <v>5</v>
      </c>
      <c r="H36" s="4">
        <v>8</v>
      </c>
      <c r="I36" s="4">
        <v>1108</v>
      </c>
      <c r="J36" t="s">
        <v>134</v>
      </c>
      <c r="K36" s="5" t="s">
        <v>156</v>
      </c>
    </row>
    <row r="37" spans="1:11" x14ac:dyDescent="0.2">
      <c r="C37" s="3" t="s">
        <v>96</v>
      </c>
      <c r="K37" s="5"/>
    </row>
    <row r="38" spans="1:11" x14ac:dyDescent="0.2">
      <c r="C38"/>
    </row>
    <row r="39" spans="1:11" x14ac:dyDescent="0.2">
      <c r="A39" s="11" t="s">
        <v>39</v>
      </c>
      <c r="C39"/>
    </row>
    <row r="40" spans="1:11" x14ac:dyDescent="0.2">
      <c r="A40" s="12">
        <v>38816</v>
      </c>
      <c r="C40" s="5" t="s">
        <v>20</v>
      </c>
      <c r="D40" s="4" t="s">
        <v>5</v>
      </c>
      <c r="E40" s="5" t="s">
        <v>4</v>
      </c>
      <c r="F40" s="4">
        <v>11</v>
      </c>
      <c r="G40" s="4" t="s">
        <v>5</v>
      </c>
      <c r="H40" s="4">
        <v>7</v>
      </c>
      <c r="I40" s="4">
        <v>1128</v>
      </c>
      <c r="J40" t="s">
        <v>116</v>
      </c>
      <c r="K40" s="5" t="s">
        <v>162</v>
      </c>
    </row>
    <row r="41" spans="1:11" x14ac:dyDescent="0.2">
      <c r="C41" s="1" t="s">
        <v>82</v>
      </c>
      <c r="K41" s="5"/>
    </row>
    <row r="42" spans="1:11" x14ac:dyDescent="0.2">
      <c r="C42"/>
      <c r="K42" s="5"/>
    </row>
    <row r="43" spans="1:11" x14ac:dyDescent="0.2">
      <c r="A43" s="11" t="s">
        <v>40</v>
      </c>
    </row>
    <row r="44" spans="1:11" x14ac:dyDescent="0.2">
      <c r="A44" s="12">
        <v>38815</v>
      </c>
      <c r="C44" s="5" t="s">
        <v>11</v>
      </c>
      <c r="D44" s="4" t="s">
        <v>5</v>
      </c>
      <c r="E44" s="5" t="s">
        <v>6</v>
      </c>
      <c r="F44" s="4">
        <v>7</v>
      </c>
      <c r="G44" s="4" t="s">
        <v>5</v>
      </c>
      <c r="H44" s="4">
        <v>4</v>
      </c>
      <c r="I44" s="4">
        <v>1026</v>
      </c>
      <c r="J44" t="s">
        <v>134</v>
      </c>
      <c r="K44" s="5" t="s">
        <v>156</v>
      </c>
    </row>
    <row r="45" spans="1:11" x14ac:dyDescent="0.2">
      <c r="A45" s="12">
        <v>38816</v>
      </c>
      <c r="C45" s="5" t="s">
        <v>6</v>
      </c>
      <c r="D45" s="4" t="s">
        <v>5</v>
      </c>
      <c r="E45" s="5" t="s">
        <v>11</v>
      </c>
      <c r="F45" s="4">
        <v>8</v>
      </c>
      <c r="G45" s="4" t="s">
        <v>5</v>
      </c>
      <c r="H45" s="4">
        <v>9</v>
      </c>
      <c r="I45" s="4">
        <v>1210</v>
      </c>
      <c r="J45" t="s">
        <v>134</v>
      </c>
      <c r="K45" s="5" t="s">
        <v>156</v>
      </c>
    </row>
    <row r="46" spans="1:11" x14ac:dyDescent="0.2">
      <c r="A46" s="12">
        <v>38821</v>
      </c>
      <c r="C46" s="5" t="s">
        <v>11</v>
      </c>
      <c r="D46" s="4" t="s">
        <v>5</v>
      </c>
      <c r="E46" s="5" t="s">
        <v>6</v>
      </c>
      <c r="F46" s="4">
        <v>6</v>
      </c>
      <c r="G46" s="4" t="s">
        <v>5</v>
      </c>
      <c r="H46" s="4">
        <v>5</v>
      </c>
      <c r="I46" s="4">
        <v>2356</v>
      </c>
      <c r="J46" t="s">
        <v>8</v>
      </c>
      <c r="K46" s="5" t="s">
        <v>126</v>
      </c>
    </row>
    <row r="47" spans="1:11" x14ac:dyDescent="0.2">
      <c r="A47" s="13"/>
      <c r="C47" s="1" t="s">
        <v>142</v>
      </c>
      <c r="E47" s="6"/>
    </row>
    <row r="48" spans="1:11" x14ac:dyDescent="0.2">
      <c r="A48" s="13"/>
      <c r="C48"/>
      <c r="E48" s="6"/>
      <c r="J48" s="1" t="s">
        <v>114</v>
      </c>
      <c r="K48" s="4"/>
    </row>
    <row r="49" spans="1:11" x14ac:dyDescent="0.2">
      <c r="A49" s="13"/>
      <c r="C49"/>
      <c r="E49" s="6"/>
      <c r="J49" t="s">
        <v>27</v>
      </c>
      <c r="K49" s="4">
        <v>2</v>
      </c>
    </row>
    <row r="50" spans="1:11" x14ac:dyDescent="0.2">
      <c r="A50" s="11"/>
      <c r="C50"/>
      <c r="E50" s="6"/>
      <c r="J50" s="5" t="s">
        <v>122</v>
      </c>
      <c r="K50" s="4">
        <v>5</v>
      </c>
    </row>
    <row r="51" spans="1:11" x14ac:dyDescent="0.2">
      <c r="A51" s="13"/>
      <c r="C51"/>
      <c r="E51" s="6"/>
      <c r="J51" s="5" t="s">
        <v>166</v>
      </c>
      <c r="K51" s="4">
        <v>1</v>
      </c>
    </row>
    <row r="52" spans="1:11" x14ac:dyDescent="0.2">
      <c r="A52" s="13"/>
      <c r="C52"/>
      <c r="E52" s="6"/>
      <c r="J52" s="5" t="s">
        <v>123</v>
      </c>
      <c r="K52" s="4">
        <v>1</v>
      </c>
    </row>
    <row r="53" spans="1:11" x14ac:dyDescent="0.2">
      <c r="A53" s="13"/>
      <c r="C53"/>
      <c r="E53" s="6"/>
      <c r="J53" s="5" t="s">
        <v>162</v>
      </c>
      <c r="K53" s="4">
        <v>3</v>
      </c>
    </row>
    <row r="54" spans="1:11" x14ac:dyDescent="0.2">
      <c r="A54" s="13"/>
      <c r="C54"/>
      <c r="E54" s="7"/>
      <c r="J54" t="s">
        <v>153</v>
      </c>
      <c r="K54" s="4">
        <v>1</v>
      </c>
    </row>
    <row r="55" spans="1:11" x14ac:dyDescent="0.2">
      <c r="A55" s="13"/>
      <c r="C55"/>
      <c r="E55" s="6"/>
      <c r="J55" t="s">
        <v>134</v>
      </c>
      <c r="K55" s="4">
        <v>8</v>
      </c>
    </row>
    <row r="56" spans="1:11" x14ac:dyDescent="0.2">
      <c r="C56" s="1"/>
      <c r="E56" s="6"/>
      <c r="J56" t="s">
        <v>167</v>
      </c>
      <c r="K56" s="4">
        <v>2</v>
      </c>
    </row>
    <row r="57" spans="1:11" x14ac:dyDescent="0.2">
      <c r="C57"/>
      <c r="E57" s="6"/>
      <c r="J57" t="s">
        <v>116</v>
      </c>
      <c r="K57" s="4">
        <v>2</v>
      </c>
    </row>
    <row r="58" spans="1:11" x14ac:dyDescent="0.2">
      <c r="C58"/>
      <c r="E58" s="6"/>
      <c r="J58" s="5" t="s">
        <v>128</v>
      </c>
      <c r="K58" s="4">
        <v>4</v>
      </c>
    </row>
    <row r="59" spans="1:11" x14ac:dyDescent="0.2">
      <c r="C59"/>
      <c r="E59" s="6"/>
      <c r="J59" t="s">
        <v>137</v>
      </c>
      <c r="K59" s="4">
        <v>1</v>
      </c>
    </row>
    <row r="60" spans="1:11" x14ac:dyDescent="0.2">
      <c r="C60"/>
      <c r="E60" s="6"/>
      <c r="J60" s="5" t="s">
        <v>154</v>
      </c>
      <c r="K60" s="4">
        <v>1</v>
      </c>
    </row>
    <row r="61" spans="1:11" x14ac:dyDescent="0.2">
      <c r="C61"/>
      <c r="J61" t="s">
        <v>159</v>
      </c>
      <c r="K61" s="4">
        <v>3</v>
      </c>
    </row>
    <row r="62" spans="1:11" x14ac:dyDescent="0.2">
      <c r="C62"/>
      <c r="E62" s="6"/>
      <c r="J62" s="5" t="s">
        <v>156</v>
      </c>
      <c r="K62" s="4">
        <v>7</v>
      </c>
    </row>
    <row r="63" spans="1:11" x14ac:dyDescent="0.2">
      <c r="D63" s="8"/>
      <c r="J63" t="s">
        <v>8</v>
      </c>
      <c r="K63" s="4">
        <v>2</v>
      </c>
    </row>
    <row r="64" spans="1:11" x14ac:dyDescent="0.2">
      <c r="D64" s="8"/>
      <c r="J64" s="5" t="s">
        <v>158</v>
      </c>
      <c r="K64" s="4">
        <v>3</v>
      </c>
    </row>
    <row r="65" spans="1:11" x14ac:dyDescent="0.2">
      <c r="J65" s="5" t="s">
        <v>126</v>
      </c>
      <c r="K65" s="4">
        <v>2</v>
      </c>
    </row>
    <row r="66" spans="1:11" x14ac:dyDescent="0.2">
      <c r="J66" s="5" t="s">
        <v>24</v>
      </c>
      <c r="K66" s="4">
        <v>2</v>
      </c>
    </row>
    <row r="67" spans="1:11" x14ac:dyDescent="0.2">
      <c r="A67" s="11"/>
      <c r="D67" s="8"/>
      <c r="J67" s="5" t="s">
        <v>155</v>
      </c>
      <c r="K67" s="4">
        <v>2</v>
      </c>
    </row>
    <row r="68" spans="1:11" x14ac:dyDescent="0.2">
      <c r="D68" s="8"/>
      <c r="J68" s="5" t="s">
        <v>173</v>
      </c>
      <c r="K68" s="4">
        <f>SUM(K49:K67)</f>
        <v>52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2005-06&amp;R17.4.2006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0"/>
  <sheetViews>
    <sheetView workbookViewId="0"/>
  </sheetViews>
  <sheetFormatPr defaultRowHeight="12.75" x14ac:dyDescent="0.2"/>
  <cols>
    <col min="1" max="1" width="10.28515625" bestFit="1" customWidth="1"/>
    <col min="11" max="11" width="12.7109375" bestFit="1" customWidth="1"/>
    <col min="12" max="15" width="9.140625" style="4"/>
  </cols>
  <sheetData>
    <row r="1" spans="1:15" s="1" customFormat="1" x14ac:dyDescent="0.2">
      <c r="A1" s="1" t="s">
        <v>282</v>
      </c>
      <c r="B1" s="2" t="s">
        <v>283</v>
      </c>
      <c r="C1" s="1" t="s">
        <v>284</v>
      </c>
      <c r="D1" s="1" t="s">
        <v>285</v>
      </c>
      <c r="K1" s="1" t="s">
        <v>288</v>
      </c>
    </row>
    <row r="2" spans="1:15" x14ac:dyDescent="0.2">
      <c r="A2" s="41" t="s">
        <v>253</v>
      </c>
      <c r="B2" s="42" t="s">
        <v>404</v>
      </c>
      <c r="C2" s="41" t="s">
        <v>121</v>
      </c>
      <c r="D2" s="41" t="s">
        <v>136</v>
      </c>
      <c r="E2" s="43">
        <v>4</v>
      </c>
      <c r="F2" s="43">
        <v>0</v>
      </c>
      <c r="K2" s="1" t="s">
        <v>222</v>
      </c>
      <c r="L2" s="2" t="s">
        <v>286</v>
      </c>
      <c r="M2" s="2" t="s">
        <v>213</v>
      </c>
      <c r="N2" s="2" t="s">
        <v>215</v>
      </c>
      <c r="O2" s="2" t="s">
        <v>287</v>
      </c>
    </row>
    <row r="3" spans="1:15" x14ac:dyDescent="0.2">
      <c r="A3" s="41" t="s">
        <v>253</v>
      </c>
      <c r="B3" s="42" t="s">
        <v>404</v>
      </c>
      <c r="C3" s="41" t="s">
        <v>198</v>
      </c>
      <c r="D3" s="41" t="s">
        <v>163</v>
      </c>
      <c r="E3" s="43">
        <v>4</v>
      </c>
      <c r="F3" s="43">
        <v>0</v>
      </c>
      <c r="K3" s="5" t="s">
        <v>6</v>
      </c>
      <c r="L3" s="4">
        <f>COUNTIFS($C$2:$D$230,K3)</f>
        <v>56</v>
      </c>
      <c r="M3" s="4">
        <f>COUNTIFS($C$2:$C$230,K3)</f>
        <v>46</v>
      </c>
      <c r="N3" s="4">
        <f>COUNTIFS($D$2:$D$230,K3)</f>
        <v>10</v>
      </c>
      <c r="O3" s="18">
        <f>M3/L3*100</f>
        <v>82.142857142857139</v>
      </c>
    </row>
    <row r="4" spans="1:15" x14ac:dyDescent="0.2">
      <c r="A4" s="41" t="s">
        <v>253</v>
      </c>
      <c r="B4" s="42" t="s">
        <v>404</v>
      </c>
      <c r="C4" s="41" t="s">
        <v>11</v>
      </c>
      <c r="D4" s="41" t="s">
        <v>250</v>
      </c>
      <c r="E4" s="43">
        <v>4</v>
      </c>
      <c r="F4" s="43">
        <v>1</v>
      </c>
      <c r="K4" s="5" t="s">
        <v>12</v>
      </c>
      <c r="L4" s="4">
        <f>COUNTIFS($C$2:$D$230,K4)</f>
        <v>13</v>
      </c>
      <c r="M4" s="4">
        <f>COUNTIFS($C$2:$C$230,K4)</f>
        <v>9</v>
      </c>
      <c r="N4" s="4">
        <f>COUNTIFS($D$2:$D$230,K4)</f>
        <v>4</v>
      </c>
      <c r="O4" s="18">
        <f>M4/L4*100</f>
        <v>69.230769230769226</v>
      </c>
    </row>
    <row r="5" spans="1:15" x14ac:dyDescent="0.2">
      <c r="A5" s="41" t="s">
        <v>253</v>
      </c>
      <c r="B5" s="42" t="s">
        <v>404</v>
      </c>
      <c r="C5" s="41" t="s">
        <v>181</v>
      </c>
      <c r="D5" s="41" t="s">
        <v>19</v>
      </c>
      <c r="E5" s="43">
        <v>4</v>
      </c>
      <c r="F5" s="43">
        <v>1</v>
      </c>
      <c r="K5" t="s">
        <v>121</v>
      </c>
      <c r="L5" s="4">
        <f>COUNTIFS($C$2:$D$230,K5)</f>
        <v>51</v>
      </c>
      <c r="M5" s="4">
        <f>COUNTIFS($C$2:$C$230,K5)</f>
        <v>33</v>
      </c>
      <c r="N5" s="4">
        <f>COUNTIFS($D$2:$D$230,K5)</f>
        <v>18</v>
      </c>
      <c r="O5" s="18">
        <f>M5/L5*100</f>
        <v>64.705882352941174</v>
      </c>
    </row>
    <row r="6" spans="1:15" x14ac:dyDescent="0.2">
      <c r="A6" s="41" t="s">
        <v>254</v>
      </c>
      <c r="B6" s="42" t="s">
        <v>404</v>
      </c>
      <c r="C6" s="41" t="s">
        <v>121</v>
      </c>
      <c r="D6" s="41" t="s">
        <v>181</v>
      </c>
      <c r="E6" s="43">
        <v>4</v>
      </c>
      <c r="F6" s="43">
        <v>2</v>
      </c>
      <c r="K6" t="s">
        <v>37</v>
      </c>
      <c r="L6" s="4">
        <f>COUNTIFS($C$2:$D$230,K6)</f>
        <v>11</v>
      </c>
      <c r="M6" s="4">
        <f>COUNTIFS($C$2:$C$230,K6)</f>
        <v>7</v>
      </c>
      <c r="N6" s="4">
        <f>COUNTIFS($D$2:$D$230,K6)</f>
        <v>4</v>
      </c>
      <c r="O6" s="18">
        <f>M6/L6*100</f>
        <v>63.636363636363633</v>
      </c>
    </row>
    <row r="7" spans="1:15" x14ac:dyDescent="0.2">
      <c r="A7" s="53" t="s">
        <v>254</v>
      </c>
      <c r="B7" s="42" t="s">
        <v>404</v>
      </c>
      <c r="C7" s="41" t="s">
        <v>198</v>
      </c>
      <c r="D7" s="41" t="s">
        <v>11</v>
      </c>
      <c r="E7" s="54">
        <v>4</v>
      </c>
      <c r="F7" s="54">
        <v>2</v>
      </c>
      <c r="K7" t="s">
        <v>36</v>
      </c>
      <c r="L7" s="4">
        <f>COUNTIFS($C$2:$D$230,K7)</f>
        <v>23</v>
      </c>
      <c r="M7" s="4">
        <f>COUNTIFS($C$2:$C$230,K7)</f>
        <v>14</v>
      </c>
      <c r="N7" s="4">
        <f>COUNTIFS($D$2:$D$230,K7)</f>
        <v>9</v>
      </c>
      <c r="O7" s="18">
        <f>M7/L7*100</f>
        <v>60.869565217391312</v>
      </c>
    </row>
    <row r="8" spans="1:15" x14ac:dyDescent="0.2">
      <c r="A8" s="41" t="s">
        <v>255</v>
      </c>
      <c r="B8" s="42" t="s">
        <v>404</v>
      </c>
      <c r="C8" s="41" t="s">
        <v>11</v>
      </c>
      <c r="D8" s="41" t="s">
        <v>181</v>
      </c>
      <c r="E8" s="42">
        <v>1</v>
      </c>
      <c r="F8" s="43">
        <v>0</v>
      </c>
      <c r="K8" s="5" t="s">
        <v>163</v>
      </c>
      <c r="L8" s="4">
        <f>COUNTIFS($C$2:$D$230,K8)</f>
        <v>34</v>
      </c>
      <c r="M8" s="4">
        <f>COUNTIFS($C$2:$C$230,K8)</f>
        <v>19</v>
      </c>
      <c r="N8" s="4">
        <f>COUNTIFS($D$2:$D$230,K8)</f>
        <v>15</v>
      </c>
      <c r="O8" s="18">
        <f>M8/L8*100</f>
        <v>55.882352941176471</v>
      </c>
    </row>
    <row r="9" spans="1:15" x14ac:dyDescent="0.2">
      <c r="A9" s="22" t="s">
        <v>256</v>
      </c>
      <c r="B9" s="23" t="s">
        <v>404</v>
      </c>
      <c r="C9" s="22" t="s">
        <v>121</v>
      </c>
      <c r="D9" s="22" t="s">
        <v>198</v>
      </c>
      <c r="E9" s="25">
        <v>4</v>
      </c>
      <c r="F9" s="25">
        <v>2</v>
      </c>
      <c r="K9" t="s">
        <v>11</v>
      </c>
      <c r="L9" s="4">
        <f>COUNTIFS($C$2:$D$230,K9)</f>
        <v>58</v>
      </c>
      <c r="M9" s="4">
        <f>COUNTIFS($C$2:$C$230,K9)</f>
        <v>31</v>
      </c>
      <c r="N9" s="4">
        <f>COUNTIFS($D$2:$D$230,K9)</f>
        <v>27</v>
      </c>
      <c r="O9" s="18">
        <f>M9/L9*100</f>
        <v>53.448275862068961</v>
      </c>
    </row>
    <row r="10" spans="1:15" x14ac:dyDescent="0.2">
      <c r="A10" s="41" t="s">
        <v>253</v>
      </c>
      <c r="B10" s="42" t="s">
        <v>401</v>
      </c>
      <c r="C10" s="41" t="s">
        <v>121</v>
      </c>
      <c r="D10" s="41" t="s">
        <v>394</v>
      </c>
      <c r="E10" s="43">
        <v>4</v>
      </c>
      <c r="F10" s="43">
        <v>1</v>
      </c>
      <c r="K10" s="5" t="s">
        <v>20</v>
      </c>
      <c r="L10" s="4">
        <f>COUNTIFS($C$2:$D$230,K10)</f>
        <v>36</v>
      </c>
      <c r="M10" s="4">
        <f>COUNTIFS($C$2:$C$230,K10)</f>
        <v>19</v>
      </c>
      <c r="N10" s="4">
        <f>COUNTIFS($D$2:$D$230,K10)</f>
        <v>17</v>
      </c>
      <c r="O10" s="18">
        <f>M10/L10*100</f>
        <v>52.777777777777779</v>
      </c>
    </row>
    <row r="11" spans="1:15" x14ac:dyDescent="0.2">
      <c r="A11" s="41" t="s">
        <v>253</v>
      </c>
      <c r="B11" s="42" t="s">
        <v>401</v>
      </c>
      <c r="C11" s="41" t="s">
        <v>11</v>
      </c>
      <c r="D11" s="41" t="s">
        <v>250</v>
      </c>
      <c r="E11" s="43">
        <v>4</v>
      </c>
      <c r="F11" s="43">
        <v>1</v>
      </c>
      <c r="K11" t="s">
        <v>19</v>
      </c>
      <c r="L11" s="4">
        <f>COUNTIFS($C$2:$D$230,K11)</f>
        <v>43</v>
      </c>
      <c r="M11" s="4">
        <f>COUNTIFS($C$2:$C$230,K11)</f>
        <v>19</v>
      </c>
      <c r="N11" s="4">
        <f>COUNTIFS($D$2:$D$230,K11)</f>
        <v>24</v>
      </c>
      <c r="O11" s="18">
        <f>M11/L11*100</f>
        <v>44.186046511627907</v>
      </c>
    </row>
    <row r="12" spans="1:15" x14ac:dyDescent="0.2">
      <c r="A12" s="41" t="s">
        <v>253</v>
      </c>
      <c r="B12" s="42" t="s">
        <v>401</v>
      </c>
      <c r="C12" s="41" t="s">
        <v>181</v>
      </c>
      <c r="D12" s="41" t="s">
        <v>163</v>
      </c>
      <c r="E12" s="43">
        <v>4</v>
      </c>
      <c r="F12" s="43">
        <v>1</v>
      </c>
      <c r="K12" s="5" t="s">
        <v>355</v>
      </c>
      <c r="L12" s="4">
        <f>COUNTIFS($C$2:$D$230,K12)</f>
        <v>5</v>
      </c>
      <c r="M12" s="4">
        <f>COUNTIFS($C$2:$C$230,K12)</f>
        <v>2</v>
      </c>
      <c r="N12" s="4">
        <f>COUNTIFS($D$2:$D$230,K12)</f>
        <v>3</v>
      </c>
      <c r="O12" s="18">
        <f>M12/L12*100</f>
        <v>40</v>
      </c>
    </row>
    <row r="13" spans="1:15" x14ac:dyDescent="0.2">
      <c r="A13" s="41" t="s">
        <v>253</v>
      </c>
      <c r="B13" s="42" t="s">
        <v>401</v>
      </c>
      <c r="C13" s="41" t="s">
        <v>19</v>
      </c>
      <c r="D13" s="41" t="s">
        <v>198</v>
      </c>
      <c r="E13" s="43">
        <v>4</v>
      </c>
      <c r="F13" s="43">
        <v>3</v>
      </c>
      <c r="K13" s="5" t="s">
        <v>87</v>
      </c>
      <c r="L13" s="4">
        <f>COUNTIFS($C$2:$D$230,K13)</f>
        <v>23</v>
      </c>
      <c r="M13" s="4">
        <f>COUNTIFS($C$2:$C$230,K13)</f>
        <v>9</v>
      </c>
      <c r="N13" s="4">
        <f>COUNTIFS($D$2:$D$230,K13)</f>
        <v>14</v>
      </c>
      <c r="O13" s="18">
        <f>M13/L13*100</f>
        <v>39.130434782608695</v>
      </c>
    </row>
    <row r="14" spans="1:15" x14ac:dyDescent="0.2">
      <c r="A14" s="41" t="s">
        <v>254</v>
      </c>
      <c r="B14" s="42" t="s">
        <v>401</v>
      </c>
      <c r="C14" s="41" t="s">
        <v>121</v>
      </c>
      <c r="D14" s="41" t="s">
        <v>198</v>
      </c>
      <c r="E14" s="43">
        <v>4</v>
      </c>
      <c r="F14" s="43">
        <v>3</v>
      </c>
      <c r="K14" t="s">
        <v>198</v>
      </c>
      <c r="L14" s="4">
        <f>COUNTIFS($C$2:$D$230,K14)</f>
        <v>13</v>
      </c>
      <c r="M14" s="4">
        <f>COUNTIFS($C$2:$C$230,K14)</f>
        <v>5</v>
      </c>
      <c r="N14" s="4">
        <f>COUNTIFS($D$2:$D$230,K14)</f>
        <v>8</v>
      </c>
      <c r="O14" s="18">
        <f>M14/L14*100</f>
        <v>38.461538461538467</v>
      </c>
    </row>
    <row r="15" spans="1:15" x14ac:dyDescent="0.2">
      <c r="A15" s="53" t="s">
        <v>254</v>
      </c>
      <c r="B15" s="42" t="s">
        <v>401</v>
      </c>
      <c r="C15" s="41" t="s">
        <v>11</v>
      </c>
      <c r="D15" s="41" t="s">
        <v>181</v>
      </c>
      <c r="E15" s="54">
        <v>4</v>
      </c>
      <c r="F15" s="54">
        <v>2</v>
      </c>
      <c r="K15" s="5" t="s">
        <v>199</v>
      </c>
      <c r="L15" s="4">
        <f>COUNTIFS($C$2:$D$230,K15)</f>
        <v>6</v>
      </c>
      <c r="M15" s="4">
        <f>COUNTIFS($C$2:$C$230,K15)</f>
        <v>2</v>
      </c>
      <c r="N15" s="4">
        <f>COUNTIFS($D$2:$D$230,K15)</f>
        <v>4</v>
      </c>
      <c r="O15" s="18">
        <f>M15/L15*100</f>
        <v>33.333333333333329</v>
      </c>
    </row>
    <row r="16" spans="1:15" x14ac:dyDescent="0.2">
      <c r="A16" s="41" t="s">
        <v>255</v>
      </c>
      <c r="B16" s="42" t="s">
        <v>401</v>
      </c>
      <c r="C16" s="41" t="s">
        <v>198</v>
      </c>
      <c r="D16" s="41" t="s">
        <v>181</v>
      </c>
      <c r="E16" s="42">
        <v>1</v>
      </c>
      <c r="F16" s="43">
        <v>0</v>
      </c>
      <c r="K16" s="5" t="s">
        <v>4</v>
      </c>
      <c r="L16" s="4">
        <f>COUNTIFS($C$2:$D$230,K16)</f>
        <v>26</v>
      </c>
      <c r="M16" s="4">
        <f>COUNTIFS($C$2:$C$230,K16)</f>
        <v>7</v>
      </c>
      <c r="N16" s="4">
        <f>COUNTIFS($D$2:$D$230,K16)</f>
        <v>19</v>
      </c>
      <c r="O16" s="18">
        <f>M16/L16*100</f>
        <v>26.923076923076923</v>
      </c>
    </row>
    <row r="17" spans="1:15" x14ac:dyDescent="0.2">
      <c r="A17" s="22" t="s">
        <v>256</v>
      </c>
      <c r="B17" s="23" t="s">
        <v>401</v>
      </c>
      <c r="C17" s="22" t="s">
        <v>121</v>
      </c>
      <c r="D17" s="22" t="s">
        <v>11</v>
      </c>
      <c r="E17" s="25">
        <v>4</v>
      </c>
      <c r="F17" s="25">
        <v>0</v>
      </c>
      <c r="K17" t="s">
        <v>181</v>
      </c>
      <c r="L17" s="4">
        <f>COUNTIFS($C$2:$D$230,K17)</f>
        <v>15</v>
      </c>
      <c r="M17" s="4">
        <f>COUNTIFS($C$2:$C$230,K17)</f>
        <v>4</v>
      </c>
      <c r="N17" s="4">
        <f>COUNTIFS($D$2:$D$230,K17)</f>
        <v>11</v>
      </c>
      <c r="O17" s="18">
        <f>M17/L17*100</f>
        <v>26.666666666666668</v>
      </c>
    </row>
    <row r="18" spans="1:15" x14ac:dyDescent="0.2">
      <c r="A18" t="s">
        <v>253</v>
      </c>
      <c r="B18" s="15" t="s">
        <v>376</v>
      </c>
      <c r="C18" t="s">
        <v>121</v>
      </c>
      <c r="D18" t="s">
        <v>250</v>
      </c>
      <c r="E18" s="4">
        <v>4</v>
      </c>
      <c r="F18" s="4">
        <v>1</v>
      </c>
      <c r="K18" s="5" t="s">
        <v>21</v>
      </c>
      <c r="L18" s="4">
        <f>COUNTIFS($C$2:$D$230,K18)</f>
        <v>4</v>
      </c>
      <c r="M18" s="4">
        <f>COUNTIFS($C$2:$C$230,K18)</f>
        <v>1</v>
      </c>
      <c r="N18" s="4">
        <f>COUNTIFS($D$2:$D$230,K18)</f>
        <v>3</v>
      </c>
      <c r="O18" s="18">
        <f>M18/L18*100</f>
        <v>25</v>
      </c>
    </row>
    <row r="19" spans="1:15" x14ac:dyDescent="0.2">
      <c r="A19" t="s">
        <v>253</v>
      </c>
      <c r="B19" s="15" t="s">
        <v>376</v>
      </c>
      <c r="C19" t="s">
        <v>163</v>
      </c>
      <c r="D19" t="s">
        <v>355</v>
      </c>
      <c r="E19" s="4">
        <v>4</v>
      </c>
      <c r="F19" s="4">
        <v>1</v>
      </c>
      <c r="K19" s="5" t="s">
        <v>174</v>
      </c>
      <c r="L19" s="4">
        <f>COUNTIFS($C$2:$D$230,K19)</f>
        <v>6</v>
      </c>
      <c r="M19" s="4">
        <f>COUNTIFS($C$2:$C$230,K19)</f>
        <v>1</v>
      </c>
      <c r="N19" s="4">
        <f>COUNTIFS($D$2:$D$230,K19)</f>
        <v>5</v>
      </c>
      <c r="O19" s="18">
        <f>M19/L19*100</f>
        <v>16.666666666666664</v>
      </c>
    </row>
    <row r="20" spans="1:15" x14ac:dyDescent="0.2">
      <c r="A20" t="s">
        <v>253</v>
      </c>
      <c r="B20" s="15" t="s">
        <v>376</v>
      </c>
      <c r="C20" t="s">
        <v>181</v>
      </c>
      <c r="D20" t="s">
        <v>198</v>
      </c>
      <c r="E20" s="4">
        <v>4</v>
      </c>
      <c r="F20" s="4">
        <v>2</v>
      </c>
      <c r="K20" t="s">
        <v>250</v>
      </c>
      <c r="L20" s="4">
        <f>COUNTIFS($C$2:$D$230,K20)</f>
        <v>8</v>
      </c>
      <c r="M20" s="4">
        <f>COUNTIFS($C$2:$C$230,K20)</f>
        <v>1</v>
      </c>
      <c r="N20" s="4">
        <f>COUNTIFS($D$2:$D$230,K20)</f>
        <v>7</v>
      </c>
      <c r="O20" s="18">
        <f>M20/L20*100</f>
        <v>12.5</v>
      </c>
    </row>
    <row r="21" spans="1:15" x14ac:dyDescent="0.2">
      <c r="A21" t="s">
        <v>253</v>
      </c>
      <c r="B21" s="15" t="s">
        <v>376</v>
      </c>
      <c r="C21" t="s">
        <v>11</v>
      </c>
      <c r="D21" t="s">
        <v>19</v>
      </c>
      <c r="E21" s="4">
        <v>4</v>
      </c>
      <c r="F21" s="4">
        <v>0</v>
      </c>
      <c r="K21" s="5" t="s">
        <v>102</v>
      </c>
      <c r="L21" s="4">
        <f>COUNTIFS($C$2:$D$230,K21)</f>
        <v>1</v>
      </c>
      <c r="M21" s="4">
        <f>COUNTIFS($C$2:$C$230,K21)</f>
        <v>0</v>
      </c>
      <c r="N21" s="4">
        <f>COUNTIFS($D$2:$D$230,K21)</f>
        <v>1</v>
      </c>
      <c r="O21" s="18">
        <f>M21/L21*100</f>
        <v>0</v>
      </c>
    </row>
    <row r="22" spans="1:15" x14ac:dyDescent="0.2">
      <c r="A22" t="s">
        <v>254</v>
      </c>
      <c r="B22" s="15" t="s">
        <v>376</v>
      </c>
      <c r="C22" t="s">
        <v>121</v>
      </c>
      <c r="D22" t="s">
        <v>11</v>
      </c>
      <c r="E22" s="4">
        <v>4</v>
      </c>
      <c r="F22" s="4">
        <v>0</v>
      </c>
      <c r="K22" s="5" t="s">
        <v>92</v>
      </c>
      <c r="L22" s="4">
        <f>COUNTIFS($C$2:$D$230,K22)</f>
        <v>1</v>
      </c>
      <c r="M22" s="4">
        <f>COUNTIFS($C$2:$C$230,K22)</f>
        <v>0</v>
      </c>
      <c r="N22" s="4">
        <f>COUNTIFS($D$2:$D$230,K22)</f>
        <v>1</v>
      </c>
      <c r="O22" s="18">
        <f>M22/L22*100</f>
        <v>0</v>
      </c>
    </row>
    <row r="23" spans="1:15" x14ac:dyDescent="0.2">
      <c r="A23" s="28" t="s">
        <v>254</v>
      </c>
      <c r="B23" s="15" t="s">
        <v>376</v>
      </c>
      <c r="C23" t="s">
        <v>181</v>
      </c>
      <c r="D23" t="s">
        <v>163</v>
      </c>
      <c r="E23" s="29">
        <v>4</v>
      </c>
      <c r="F23" s="29">
        <v>2</v>
      </c>
      <c r="K23" s="55" t="s">
        <v>394</v>
      </c>
      <c r="L23" s="4">
        <f>COUNTIFS($C$2:$D$230,K23)</f>
        <v>1</v>
      </c>
      <c r="M23" s="4">
        <f>COUNTIFS($C$2:$C$230,K23)</f>
        <v>0</v>
      </c>
      <c r="N23" s="4">
        <f>COUNTIFS($D$2:$D$230,K23)</f>
        <v>1</v>
      </c>
      <c r="O23" s="18">
        <f>M23/L23*100</f>
        <v>0</v>
      </c>
    </row>
    <row r="24" spans="1:15" x14ac:dyDescent="0.2">
      <c r="A24" s="41" t="s">
        <v>255</v>
      </c>
      <c r="B24" s="42" t="s">
        <v>376</v>
      </c>
      <c r="C24" s="41" t="s">
        <v>163</v>
      </c>
      <c r="D24" s="41" t="s">
        <v>11</v>
      </c>
      <c r="E24" s="42">
        <v>1</v>
      </c>
      <c r="F24" s="43">
        <v>0</v>
      </c>
      <c r="K24" t="s">
        <v>209</v>
      </c>
      <c r="L24" s="4">
        <f>COUNTIFS($C$2:$D$230,K24)</f>
        <v>1</v>
      </c>
      <c r="M24" s="4">
        <f>COUNTIFS($C$2:$C$230,K24)</f>
        <v>0</v>
      </c>
      <c r="N24" s="4">
        <f>COUNTIFS($D$2:$D$230,K24)</f>
        <v>1</v>
      </c>
      <c r="O24" s="18">
        <f>M24/L24*100</f>
        <v>0</v>
      </c>
    </row>
    <row r="25" spans="1:15" x14ac:dyDescent="0.2">
      <c r="A25" s="22" t="s">
        <v>256</v>
      </c>
      <c r="B25" s="23" t="s">
        <v>376</v>
      </c>
      <c r="C25" s="22" t="s">
        <v>121</v>
      </c>
      <c r="D25" s="22" t="s">
        <v>181</v>
      </c>
      <c r="E25" s="25">
        <v>4</v>
      </c>
      <c r="F25" s="25">
        <v>1</v>
      </c>
      <c r="K25" t="s">
        <v>22</v>
      </c>
      <c r="L25" s="4">
        <f>COUNTIFS($C$2:$D$230,K25)</f>
        <v>1</v>
      </c>
      <c r="M25" s="4">
        <f>COUNTIFS($C$2:$C$230,K25)</f>
        <v>0</v>
      </c>
      <c r="N25" s="4">
        <f>COUNTIFS($D$2:$D$230,K25)</f>
        <v>1</v>
      </c>
      <c r="O25" s="18">
        <f>M25/L25*100</f>
        <v>0</v>
      </c>
    </row>
    <row r="26" spans="1:15" x14ac:dyDescent="0.2">
      <c r="A26" t="s">
        <v>253</v>
      </c>
      <c r="B26" s="4" t="s">
        <v>365</v>
      </c>
      <c r="C26" t="s">
        <v>121</v>
      </c>
      <c r="D26" t="s">
        <v>11</v>
      </c>
      <c r="E26" s="4">
        <v>4</v>
      </c>
      <c r="F26" s="4">
        <v>0</v>
      </c>
      <c r="K26" s="5" t="s">
        <v>58</v>
      </c>
      <c r="L26" s="4">
        <f>COUNTIFS($C$2:$D$230,K26)</f>
        <v>1</v>
      </c>
      <c r="M26" s="4">
        <f>COUNTIFS($C$2:$C$230,K26)</f>
        <v>0</v>
      </c>
      <c r="N26" s="4">
        <f>COUNTIFS($D$2:$D$230,K26)</f>
        <v>1</v>
      </c>
      <c r="O26" s="18">
        <f>M26/L26*100</f>
        <v>0</v>
      </c>
    </row>
    <row r="27" spans="1:15" x14ac:dyDescent="0.2">
      <c r="A27" t="s">
        <v>253</v>
      </c>
      <c r="B27" s="15" t="s">
        <v>365</v>
      </c>
      <c r="C27" t="s">
        <v>198</v>
      </c>
      <c r="D27" t="s">
        <v>163</v>
      </c>
      <c r="E27" s="4">
        <v>4</v>
      </c>
      <c r="F27" s="4">
        <v>1</v>
      </c>
      <c r="K27" t="s">
        <v>133</v>
      </c>
      <c r="L27" s="4">
        <f>COUNTIFS($C$2:$D$230,K27)</f>
        <v>1</v>
      </c>
      <c r="M27" s="4">
        <f>COUNTIFS($C$2:$C$230,K27)</f>
        <v>0</v>
      </c>
      <c r="N27" s="4">
        <f>COUNTIFS($D$2:$D$230,K27)</f>
        <v>1</v>
      </c>
      <c r="O27" s="18">
        <f>M27/L27*100</f>
        <v>0</v>
      </c>
    </row>
    <row r="28" spans="1:15" x14ac:dyDescent="0.2">
      <c r="A28" t="s">
        <v>253</v>
      </c>
      <c r="B28" s="15" t="s">
        <v>365</v>
      </c>
      <c r="C28" t="s">
        <v>250</v>
      </c>
      <c r="D28" t="s">
        <v>355</v>
      </c>
      <c r="E28" s="4">
        <v>4</v>
      </c>
      <c r="F28" s="4">
        <v>3</v>
      </c>
      <c r="K28" s="14" t="s">
        <v>85</v>
      </c>
      <c r="L28" s="4">
        <f>COUNTIFS($C$2:$D$230,K28)</f>
        <v>1</v>
      </c>
      <c r="M28" s="4">
        <f>COUNTIFS($C$2:$C$230,K28)</f>
        <v>0</v>
      </c>
      <c r="N28" s="4">
        <f>COUNTIFS($D$2:$D$230,K28)</f>
        <v>1</v>
      </c>
      <c r="O28" s="18">
        <f>M28/L28*100</f>
        <v>0</v>
      </c>
    </row>
    <row r="29" spans="1:15" x14ac:dyDescent="0.2">
      <c r="A29" t="s">
        <v>253</v>
      </c>
      <c r="B29" s="15" t="s">
        <v>365</v>
      </c>
      <c r="C29" t="s">
        <v>19</v>
      </c>
      <c r="D29" t="s">
        <v>181</v>
      </c>
      <c r="E29" s="4">
        <v>4</v>
      </c>
      <c r="F29" s="4">
        <v>1</v>
      </c>
      <c r="K29" t="s">
        <v>15</v>
      </c>
      <c r="L29" s="4">
        <f>COUNTIFS($C$2:$D$230,K29)</f>
        <v>2</v>
      </c>
      <c r="M29" s="4">
        <f>COUNTIFS($C$2:$C$230,K29)</f>
        <v>0</v>
      </c>
      <c r="N29" s="4">
        <f>COUNTIFS($D$2:$D$230,K29)</f>
        <v>2</v>
      </c>
      <c r="O29" s="18">
        <f>M29/L29*100</f>
        <v>0</v>
      </c>
    </row>
    <row r="30" spans="1:15" x14ac:dyDescent="0.2">
      <c r="A30" t="s">
        <v>254</v>
      </c>
      <c r="B30" s="15" t="s">
        <v>365</v>
      </c>
      <c r="C30" t="s">
        <v>121</v>
      </c>
      <c r="D30" t="s">
        <v>250</v>
      </c>
      <c r="E30" s="4">
        <v>4</v>
      </c>
      <c r="F30" s="4">
        <v>0</v>
      </c>
      <c r="K30" s="17" t="s">
        <v>69</v>
      </c>
      <c r="L30" s="4">
        <f>COUNTIFS($C$2:$D$230,K30)</f>
        <v>2</v>
      </c>
      <c r="M30" s="4">
        <f>COUNTIFS($C$2:$C$230,K30)</f>
        <v>0</v>
      </c>
      <c r="N30" s="4">
        <f>COUNTIFS($D$2:$D$230,K30)</f>
        <v>2</v>
      </c>
      <c r="O30" s="18">
        <f>M30/L30*100</f>
        <v>0</v>
      </c>
    </row>
    <row r="31" spans="1:15" x14ac:dyDescent="0.2">
      <c r="A31" s="28" t="s">
        <v>254</v>
      </c>
      <c r="B31" s="15" t="s">
        <v>365</v>
      </c>
      <c r="C31" t="s">
        <v>19</v>
      </c>
      <c r="D31" t="s">
        <v>198</v>
      </c>
      <c r="E31" s="29">
        <v>4</v>
      </c>
      <c r="F31" s="29">
        <v>2</v>
      </c>
      <c r="K31" s="5" t="s">
        <v>18</v>
      </c>
      <c r="L31" s="4">
        <f>COUNTIFS($C$2:$D$230,K31)</f>
        <v>2</v>
      </c>
      <c r="M31" s="4">
        <f>COUNTIFS($C$2:$C$230,K31)</f>
        <v>0</v>
      </c>
      <c r="N31" s="4">
        <f>COUNTIFS($D$2:$D$230,K31)</f>
        <v>2</v>
      </c>
      <c r="O31" s="18">
        <f>M31/L31*100</f>
        <v>0</v>
      </c>
    </row>
    <row r="32" spans="1:15" x14ac:dyDescent="0.2">
      <c r="A32" t="s">
        <v>255</v>
      </c>
      <c r="B32" s="15" t="s">
        <v>365</v>
      </c>
      <c r="C32" t="s">
        <v>198</v>
      </c>
      <c r="D32" t="s">
        <v>250</v>
      </c>
      <c r="E32" s="15">
        <v>1</v>
      </c>
      <c r="F32" s="4">
        <v>0</v>
      </c>
      <c r="K32" s="5" t="s">
        <v>124</v>
      </c>
      <c r="L32" s="4">
        <f>COUNTIFS($C$2:$D$230,K32)</f>
        <v>3</v>
      </c>
      <c r="M32" s="4">
        <f>COUNTIFS($C$2:$C$230,K32)</f>
        <v>0</v>
      </c>
      <c r="N32" s="4">
        <f>COUNTIFS($D$2:$D$230,K32)</f>
        <v>3</v>
      </c>
      <c r="O32" s="18">
        <f>M32/L32*100</f>
        <v>0</v>
      </c>
    </row>
    <row r="33" spans="1:15" x14ac:dyDescent="0.2">
      <c r="A33" s="22" t="s">
        <v>256</v>
      </c>
      <c r="B33" s="23" t="s">
        <v>365</v>
      </c>
      <c r="C33" s="22" t="s">
        <v>121</v>
      </c>
      <c r="D33" s="22" t="s">
        <v>19</v>
      </c>
      <c r="E33" s="25">
        <v>1</v>
      </c>
      <c r="F33" s="25">
        <v>0</v>
      </c>
      <c r="K33" s="5" t="s">
        <v>180</v>
      </c>
      <c r="L33" s="4">
        <f>COUNTIFS($C$2:$D$230,K33)</f>
        <v>3</v>
      </c>
      <c r="M33" s="4">
        <f>COUNTIFS($C$2:$C$230,K33)</f>
        <v>0</v>
      </c>
      <c r="N33" s="4">
        <f>COUNTIFS($D$2:$D$230,K33)</f>
        <v>3</v>
      </c>
      <c r="O33" s="18">
        <f>M33/L33*100</f>
        <v>0</v>
      </c>
    </row>
    <row r="34" spans="1:15" x14ac:dyDescent="0.2">
      <c r="A34" t="s">
        <v>253</v>
      </c>
      <c r="B34" s="4" t="s">
        <v>356</v>
      </c>
      <c r="C34" t="s">
        <v>121</v>
      </c>
      <c r="D34" t="s">
        <v>250</v>
      </c>
      <c r="E34" s="4">
        <v>4</v>
      </c>
      <c r="F34" s="4">
        <v>1</v>
      </c>
      <c r="K34" s="5" t="s">
        <v>136</v>
      </c>
      <c r="L34" s="4">
        <f>COUNTIFS($C$2:$D$230,K34)</f>
        <v>7</v>
      </c>
      <c r="M34" s="4">
        <f>COUNTIFS($C$2:$C$230,K34)</f>
        <v>0</v>
      </c>
      <c r="N34" s="4">
        <f>COUNTIFS($D$2:$D$230,K34)</f>
        <v>7</v>
      </c>
      <c r="O34" s="18">
        <f>M34/L34*100</f>
        <v>0</v>
      </c>
    </row>
    <row r="35" spans="1:15" x14ac:dyDescent="0.2">
      <c r="A35" t="s">
        <v>253</v>
      </c>
      <c r="B35" s="4" t="s">
        <v>356</v>
      </c>
      <c r="C35" t="s">
        <v>355</v>
      </c>
      <c r="D35" t="s">
        <v>198</v>
      </c>
      <c r="E35" s="4">
        <v>4</v>
      </c>
      <c r="F35" s="4">
        <v>1</v>
      </c>
      <c r="K35" s="5" t="s">
        <v>173</v>
      </c>
      <c r="L35" s="4">
        <f>SUM(L3:L34)</f>
        <v>458</v>
      </c>
      <c r="M35" s="4">
        <f>SUM(M3:M34)</f>
        <v>229</v>
      </c>
      <c r="N35" s="4">
        <f>SUM(N3:N34)</f>
        <v>229</v>
      </c>
      <c r="O35" s="18">
        <f t="shared" ref="O35" si="0">M35/L35*100</f>
        <v>50</v>
      </c>
    </row>
    <row r="36" spans="1:15" x14ac:dyDescent="0.2">
      <c r="A36" t="s">
        <v>253</v>
      </c>
      <c r="B36" s="4" t="s">
        <v>356</v>
      </c>
      <c r="C36" t="s">
        <v>163</v>
      </c>
      <c r="D36" t="s">
        <v>11</v>
      </c>
      <c r="E36" s="4">
        <v>4</v>
      </c>
      <c r="F36" s="4">
        <v>2</v>
      </c>
    </row>
    <row r="37" spans="1:15" x14ac:dyDescent="0.2">
      <c r="A37" t="s">
        <v>253</v>
      </c>
      <c r="B37" s="4" t="s">
        <v>356</v>
      </c>
      <c r="C37" t="s">
        <v>19</v>
      </c>
      <c r="D37" t="s">
        <v>181</v>
      </c>
      <c r="E37" s="4">
        <v>4</v>
      </c>
      <c r="F37" s="4">
        <v>0</v>
      </c>
    </row>
    <row r="38" spans="1:15" x14ac:dyDescent="0.2">
      <c r="A38" t="s">
        <v>254</v>
      </c>
      <c r="B38" s="15" t="s">
        <v>356</v>
      </c>
      <c r="C38" t="s">
        <v>121</v>
      </c>
      <c r="D38" t="s">
        <v>19</v>
      </c>
      <c r="E38" s="4">
        <v>4</v>
      </c>
      <c r="F38" s="4">
        <v>0</v>
      </c>
    </row>
    <row r="39" spans="1:15" x14ac:dyDescent="0.2">
      <c r="A39" s="28" t="s">
        <v>254</v>
      </c>
      <c r="B39" s="32" t="s">
        <v>356</v>
      </c>
      <c r="C39" s="28" t="s">
        <v>355</v>
      </c>
      <c r="D39" s="28" t="s">
        <v>163</v>
      </c>
      <c r="E39" s="29">
        <v>4</v>
      </c>
      <c r="F39" s="29">
        <v>3</v>
      </c>
    </row>
    <row r="40" spans="1:15" x14ac:dyDescent="0.2">
      <c r="A40" t="s">
        <v>255</v>
      </c>
      <c r="B40" s="15" t="s">
        <v>356</v>
      </c>
      <c r="C40" t="s">
        <v>163</v>
      </c>
      <c r="D40" t="s">
        <v>19</v>
      </c>
      <c r="E40" s="15">
        <v>1</v>
      </c>
      <c r="F40" s="4">
        <v>0</v>
      </c>
    </row>
    <row r="41" spans="1:15" x14ac:dyDescent="0.2">
      <c r="A41" s="22" t="s">
        <v>256</v>
      </c>
      <c r="B41" s="23" t="s">
        <v>356</v>
      </c>
      <c r="C41" s="22" t="s">
        <v>121</v>
      </c>
      <c r="D41" s="22" t="s">
        <v>355</v>
      </c>
      <c r="E41" s="25">
        <v>1</v>
      </c>
      <c r="F41" s="25">
        <v>0</v>
      </c>
    </row>
    <row r="42" spans="1:15" x14ac:dyDescent="0.2">
      <c r="A42" t="s">
        <v>253</v>
      </c>
      <c r="B42" s="15" t="s">
        <v>345</v>
      </c>
      <c r="C42" t="s">
        <v>121</v>
      </c>
      <c r="D42" t="s">
        <v>136</v>
      </c>
      <c r="E42" s="4">
        <v>4</v>
      </c>
      <c r="F42" s="4">
        <v>1</v>
      </c>
    </row>
    <row r="43" spans="1:15" x14ac:dyDescent="0.2">
      <c r="A43" t="s">
        <v>253</v>
      </c>
      <c r="B43" s="15" t="s">
        <v>345</v>
      </c>
      <c r="C43" s="14" t="s">
        <v>19</v>
      </c>
      <c r="D43" s="14" t="s">
        <v>181</v>
      </c>
      <c r="E43" s="4">
        <v>4</v>
      </c>
      <c r="F43" s="4">
        <v>3</v>
      </c>
    </row>
    <row r="44" spans="1:15" x14ac:dyDescent="0.2">
      <c r="A44" t="s">
        <v>253</v>
      </c>
      <c r="B44" s="15" t="s">
        <v>345</v>
      </c>
      <c r="C44" t="s">
        <v>11</v>
      </c>
      <c r="D44" t="s">
        <v>87</v>
      </c>
      <c r="E44" s="4">
        <v>4</v>
      </c>
      <c r="F44" s="4">
        <v>2</v>
      </c>
    </row>
    <row r="45" spans="1:15" x14ac:dyDescent="0.2">
      <c r="A45" t="s">
        <v>253</v>
      </c>
      <c r="B45" s="15" t="s">
        <v>345</v>
      </c>
      <c r="C45" t="s">
        <v>36</v>
      </c>
      <c r="D45" t="s">
        <v>163</v>
      </c>
      <c r="E45" s="4">
        <v>4</v>
      </c>
      <c r="F45" s="4">
        <v>1</v>
      </c>
    </row>
    <row r="46" spans="1:15" x14ac:dyDescent="0.2">
      <c r="A46" t="s">
        <v>254</v>
      </c>
      <c r="B46" s="15" t="s">
        <v>345</v>
      </c>
      <c r="C46" t="s">
        <v>121</v>
      </c>
      <c r="D46" t="s">
        <v>36</v>
      </c>
      <c r="E46" s="4">
        <v>4</v>
      </c>
      <c r="F46" s="4">
        <v>2</v>
      </c>
    </row>
    <row r="47" spans="1:15" x14ac:dyDescent="0.2">
      <c r="A47" t="s">
        <v>254</v>
      </c>
      <c r="B47" s="15" t="s">
        <v>345</v>
      </c>
      <c r="C47" t="s">
        <v>11</v>
      </c>
      <c r="D47" s="14" t="s">
        <v>19</v>
      </c>
      <c r="E47" s="4">
        <v>4</v>
      </c>
      <c r="F47" s="4">
        <v>2</v>
      </c>
    </row>
    <row r="48" spans="1:15" x14ac:dyDescent="0.2">
      <c r="A48" t="s">
        <v>255</v>
      </c>
      <c r="B48" s="15" t="s">
        <v>345</v>
      </c>
      <c r="C48" s="14" t="s">
        <v>19</v>
      </c>
      <c r="D48" t="s">
        <v>36</v>
      </c>
      <c r="E48" s="15">
        <v>1</v>
      </c>
      <c r="F48" s="4">
        <v>0</v>
      </c>
    </row>
    <row r="49" spans="1:6" x14ac:dyDescent="0.2">
      <c r="A49" s="22" t="s">
        <v>256</v>
      </c>
      <c r="B49" s="23" t="s">
        <v>345</v>
      </c>
      <c r="C49" s="24" t="s">
        <v>121</v>
      </c>
      <c r="D49" s="22" t="s">
        <v>11</v>
      </c>
      <c r="E49" s="25">
        <v>1</v>
      </c>
      <c r="F49" s="25">
        <v>0</v>
      </c>
    </row>
    <row r="50" spans="1:6" x14ac:dyDescent="0.2">
      <c r="A50" t="s">
        <v>253</v>
      </c>
      <c r="B50" s="15" t="s">
        <v>327</v>
      </c>
      <c r="C50" t="s">
        <v>19</v>
      </c>
      <c r="D50" t="s">
        <v>136</v>
      </c>
      <c r="E50" s="4">
        <v>3</v>
      </c>
      <c r="F50" s="4">
        <v>0</v>
      </c>
    </row>
    <row r="51" spans="1:6" x14ac:dyDescent="0.2">
      <c r="A51" t="s">
        <v>253</v>
      </c>
      <c r="B51" s="15" t="s">
        <v>327</v>
      </c>
      <c r="C51" s="5" t="s">
        <v>163</v>
      </c>
      <c r="D51" s="5" t="s">
        <v>199</v>
      </c>
      <c r="E51" s="4">
        <v>3</v>
      </c>
      <c r="F51" s="4">
        <v>0</v>
      </c>
    </row>
    <row r="52" spans="1:6" x14ac:dyDescent="0.2">
      <c r="A52" t="s">
        <v>253</v>
      </c>
      <c r="B52" s="15" t="s">
        <v>327</v>
      </c>
      <c r="C52" t="s">
        <v>87</v>
      </c>
      <c r="D52" t="s">
        <v>121</v>
      </c>
      <c r="E52" s="4">
        <v>3</v>
      </c>
      <c r="F52" s="4">
        <v>0</v>
      </c>
    </row>
    <row r="53" spans="1:6" x14ac:dyDescent="0.2">
      <c r="A53" t="s">
        <v>253</v>
      </c>
      <c r="B53" s="15" t="s">
        <v>327</v>
      </c>
      <c r="C53" t="s">
        <v>6</v>
      </c>
      <c r="D53" t="s">
        <v>11</v>
      </c>
      <c r="E53" s="4">
        <v>3</v>
      </c>
      <c r="F53" s="4">
        <v>0</v>
      </c>
    </row>
    <row r="54" spans="1:6" x14ac:dyDescent="0.2">
      <c r="A54" t="s">
        <v>254</v>
      </c>
      <c r="B54" s="15" t="s">
        <v>327</v>
      </c>
      <c r="C54" t="s">
        <v>19</v>
      </c>
      <c r="D54" t="s">
        <v>87</v>
      </c>
      <c r="E54" s="4">
        <v>3</v>
      </c>
      <c r="F54" s="4">
        <v>0</v>
      </c>
    </row>
    <row r="55" spans="1:6" x14ac:dyDescent="0.2">
      <c r="A55" t="s">
        <v>254</v>
      </c>
      <c r="B55" s="15" t="s">
        <v>327</v>
      </c>
      <c r="C55" s="5" t="s">
        <v>163</v>
      </c>
      <c r="D55" t="s">
        <v>6</v>
      </c>
      <c r="E55" s="4">
        <v>3</v>
      </c>
      <c r="F55" s="4">
        <v>1</v>
      </c>
    </row>
    <row r="56" spans="1:6" x14ac:dyDescent="0.2">
      <c r="A56" t="s">
        <v>255</v>
      </c>
      <c r="B56" s="15" t="s">
        <v>327</v>
      </c>
      <c r="C56" s="5" t="s">
        <v>6</v>
      </c>
      <c r="D56" s="17" t="s">
        <v>87</v>
      </c>
      <c r="E56" s="15">
        <v>1</v>
      </c>
      <c r="F56" s="4">
        <v>0</v>
      </c>
    </row>
    <row r="57" spans="1:6" x14ac:dyDescent="0.2">
      <c r="A57" s="22" t="s">
        <v>256</v>
      </c>
      <c r="B57" s="23" t="s">
        <v>327</v>
      </c>
      <c r="C57" s="24" t="s">
        <v>163</v>
      </c>
      <c r="D57" s="22" t="s">
        <v>19</v>
      </c>
      <c r="E57" s="25">
        <v>3</v>
      </c>
      <c r="F57" s="25">
        <v>1</v>
      </c>
    </row>
    <row r="58" spans="1:6" x14ac:dyDescent="0.2">
      <c r="A58" t="s">
        <v>253</v>
      </c>
      <c r="B58" s="15" t="s">
        <v>260</v>
      </c>
      <c r="C58" t="s">
        <v>121</v>
      </c>
      <c r="D58" t="s">
        <v>250</v>
      </c>
      <c r="E58" s="4">
        <v>3</v>
      </c>
      <c r="F58" s="4">
        <v>1</v>
      </c>
    </row>
    <row r="59" spans="1:6" x14ac:dyDescent="0.2">
      <c r="A59" t="s">
        <v>253</v>
      </c>
      <c r="B59" s="15" t="s">
        <v>260</v>
      </c>
      <c r="C59" s="5" t="s">
        <v>6</v>
      </c>
      <c r="D59" s="5" t="s">
        <v>180</v>
      </c>
      <c r="E59" s="4">
        <v>3</v>
      </c>
      <c r="F59" s="4">
        <v>0</v>
      </c>
    </row>
    <row r="60" spans="1:6" x14ac:dyDescent="0.2">
      <c r="A60" t="s">
        <v>253</v>
      </c>
      <c r="B60" s="15" t="s">
        <v>260</v>
      </c>
      <c r="C60" t="s">
        <v>19</v>
      </c>
      <c r="D60" s="5" t="s">
        <v>87</v>
      </c>
      <c r="E60" s="4">
        <v>3</v>
      </c>
      <c r="F60" s="4">
        <v>2</v>
      </c>
    </row>
    <row r="61" spans="1:6" x14ac:dyDescent="0.2">
      <c r="A61" t="s">
        <v>253</v>
      </c>
      <c r="B61" s="15" t="s">
        <v>260</v>
      </c>
      <c r="C61" t="s">
        <v>11</v>
      </c>
      <c r="D61" t="s">
        <v>163</v>
      </c>
      <c r="E61" s="4">
        <v>3</v>
      </c>
      <c r="F61" s="4">
        <v>1</v>
      </c>
    </row>
    <row r="62" spans="1:6" x14ac:dyDescent="0.2">
      <c r="A62" t="s">
        <v>254</v>
      </c>
      <c r="B62" s="15" t="s">
        <v>260</v>
      </c>
      <c r="C62" t="s">
        <v>121</v>
      </c>
      <c r="D62" t="s">
        <v>11</v>
      </c>
      <c r="E62" s="4">
        <v>3</v>
      </c>
      <c r="F62" s="4">
        <v>1</v>
      </c>
    </row>
    <row r="63" spans="1:6" x14ac:dyDescent="0.2">
      <c r="A63" t="s">
        <v>254</v>
      </c>
      <c r="B63" s="15" t="s">
        <v>260</v>
      </c>
      <c r="C63" t="s">
        <v>19</v>
      </c>
      <c r="D63" s="17" t="s">
        <v>6</v>
      </c>
      <c r="E63" s="4">
        <v>3</v>
      </c>
      <c r="F63" s="4">
        <v>1</v>
      </c>
    </row>
    <row r="64" spans="1:6" x14ac:dyDescent="0.2">
      <c r="A64" t="s">
        <v>255</v>
      </c>
      <c r="B64" s="15" t="s">
        <v>260</v>
      </c>
      <c r="C64" t="s">
        <v>6</v>
      </c>
      <c r="D64" s="17" t="s">
        <v>11</v>
      </c>
      <c r="E64" s="15">
        <v>1</v>
      </c>
      <c r="F64" s="4">
        <v>0</v>
      </c>
    </row>
    <row r="65" spans="1:6" x14ac:dyDescent="0.2">
      <c r="A65" s="22" t="s">
        <v>256</v>
      </c>
      <c r="B65" s="23" t="s">
        <v>260</v>
      </c>
      <c r="C65" s="22" t="s">
        <v>19</v>
      </c>
      <c r="D65" s="22" t="s">
        <v>121</v>
      </c>
      <c r="E65" s="25">
        <v>3</v>
      </c>
      <c r="F65" s="25">
        <v>1</v>
      </c>
    </row>
    <row r="66" spans="1:6" x14ac:dyDescent="0.2">
      <c r="A66" t="s">
        <v>253</v>
      </c>
      <c r="B66" s="15" t="s">
        <v>259</v>
      </c>
      <c r="C66" t="s">
        <v>19</v>
      </c>
      <c r="D66" t="s">
        <v>181</v>
      </c>
      <c r="E66" s="4">
        <v>3</v>
      </c>
      <c r="F66" s="4">
        <v>2</v>
      </c>
    </row>
    <row r="67" spans="1:6" x14ac:dyDescent="0.2">
      <c r="A67" t="s">
        <v>253</v>
      </c>
      <c r="B67" s="15" t="s">
        <v>259</v>
      </c>
      <c r="C67" t="s">
        <v>163</v>
      </c>
      <c r="D67" t="s">
        <v>180</v>
      </c>
      <c r="E67" s="4">
        <v>3</v>
      </c>
      <c r="F67" s="4">
        <v>0</v>
      </c>
    </row>
    <row r="68" spans="1:6" x14ac:dyDescent="0.2">
      <c r="A68" t="s">
        <v>253</v>
      </c>
      <c r="B68" s="15" t="s">
        <v>259</v>
      </c>
      <c r="C68" t="s">
        <v>121</v>
      </c>
      <c r="D68" t="s">
        <v>87</v>
      </c>
      <c r="E68" s="4">
        <v>3</v>
      </c>
      <c r="F68" s="4">
        <v>2</v>
      </c>
    </row>
    <row r="69" spans="1:6" x14ac:dyDescent="0.2">
      <c r="A69" t="s">
        <v>253</v>
      </c>
      <c r="B69" s="15" t="s">
        <v>259</v>
      </c>
      <c r="C69" t="s">
        <v>6</v>
      </c>
      <c r="D69" t="s">
        <v>11</v>
      </c>
      <c r="E69" s="4">
        <v>3</v>
      </c>
      <c r="F69" s="4">
        <v>2</v>
      </c>
    </row>
    <row r="70" spans="1:6" x14ac:dyDescent="0.2">
      <c r="A70" t="s">
        <v>254</v>
      </c>
      <c r="B70" s="15" t="s">
        <v>259</v>
      </c>
      <c r="C70" t="s">
        <v>6</v>
      </c>
      <c r="D70" t="s">
        <v>19</v>
      </c>
      <c r="E70" s="4">
        <v>3</v>
      </c>
      <c r="F70" s="4">
        <v>0</v>
      </c>
    </row>
    <row r="71" spans="1:6" x14ac:dyDescent="0.2">
      <c r="A71" t="s">
        <v>254</v>
      </c>
      <c r="B71" s="15" t="s">
        <v>259</v>
      </c>
      <c r="C71" t="s">
        <v>163</v>
      </c>
      <c r="D71" t="s">
        <v>121</v>
      </c>
      <c r="E71" s="4">
        <v>3</v>
      </c>
      <c r="F71" s="4">
        <v>0</v>
      </c>
    </row>
    <row r="72" spans="1:6" x14ac:dyDescent="0.2">
      <c r="A72" t="s">
        <v>255</v>
      </c>
      <c r="B72" s="15" t="s">
        <v>259</v>
      </c>
      <c r="C72" t="s">
        <v>121</v>
      </c>
      <c r="D72" t="s">
        <v>19</v>
      </c>
      <c r="E72" s="4">
        <v>1</v>
      </c>
      <c r="F72" s="4">
        <v>0</v>
      </c>
    </row>
    <row r="73" spans="1:6" x14ac:dyDescent="0.2">
      <c r="A73" s="22" t="s">
        <v>256</v>
      </c>
      <c r="B73" s="23" t="s">
        <v>259</v>
      </c>
      <c r="C73" s="22" t="s">
        <v>163</v>
      </c>
      <c r="D73" s="22" t="s">
        <v>6</v>
      </c>
      <c r="E73" s="25">
        <v>3</v>
      </c>
      <c r="F73" s="25">
        <v>0</v>
      </c>
    </row>
    <row r="74" spans="1:6" x14ac:dyDescent="0.2">
      <c r="A74" t="s">
        <v>253</v>
      </c>
      <c r="B74" s="15" t="s">
        <v>265</v>
      </c>
      <c r="C74" t="s">
        <v>163</v>
      </c>
      <c r="D74" t="s">
        <v>209</v>
      </c>
      <c r="E74" s="4">
        <v>3</v>
      </c>
      <c r="F74" s="4">
        <v>0</v>
      </c>
    </row>
    <row r="75" spans="1:6" x14ac:dyDescent="0.2">
      <c r="A75" t="s">
        <v>253</v>
      </c>
      <c r="B75" s="15" t="s">
        <v>265</v>
      </c>
      <c r="C75" s="5" t="s">
        <v>19</v>
      </c>
      <c r="D75" s="5" t="s">
        <v>121</v>
      </c>
      <c r="E75" s="4">
        <v>3</v>
      </c>
      <c r="F75" s="4">
        <v>0</v>
      </c>
    </row>
    <row r="76" spans="1:6" x14ac:dyDescent="0.2">
      <c r="A76" t="s">
        <v>253</v>
      </c>
      <c r="B76" s="15" t="s">
        <v>265</v>
      </c>
      <c r="C76" t="s">
        <v>6</v>
      </c>
      <c r="D76" s="5" t="s">
        <v>87</v>
      </c>
      <c r="E76" s="4">
        <v>3</v>
      </c>
      <c r="F76" s="4">
        <v>0</v>
      </c>
    </row>
    <row r="77" spans="1:6" x14ac:dyDescent="0.2">
      <c r="A77" t="s">
        <v>253</v>
      </c>
      <c r="B77" s="15" t="s">
        <v>265</v>
      </c>
      <c r="C77" s="5" t="s">
        <v>199</v>
      </c>
      <c r="D77" t="s">
        <v>11</v>
      </c>
      <c r="E77" s="4">
        <v>3</v>
      </c>
      <c r="F77" s="4">
        <v>1</v>
      </c>
    </row>
    <row r="78" spans="1:6" x14ac:dyDescent="0.2">
      <c r="A78" t="s">
        <v>254</v>
      </c>
      <c r="B78" s="15" t="s">
        <v>265</v>
      </c>
      <c r="C78" t="s">
        <v>163</v>
      </c>
      <c r="D78" s="5" t="s">
        <v>19</v>
      </c>
      <c r="E78" s="4">
        <v>3</v>
      </c>
      <c r="F78" s="4">
        <v>0</v>
      </c>
    </row>
    <row r="79" spans="1:6" x14ac:dyDescent="0.2">
      <c r="A79" t="s">
        <v>254</v>
      </c>
      <c r="B79" s="15" t="s">
        <v>265</v>
      </c>
      <c r="C79" s="5" t="s">
        <v>6</v>
      </c>
      <c r="D79" s="5" t="s">
        <v>199</v>
      </c>
      <c r="E79" s="4">
        <v>3</v>
      </c>
      <c r="F79" s="4">
        <v>0</v>
      </c>
    </row>
    <row r="80" spans="1:6" x14ac:dyDescent="0.2">
      <c r="A80" t="s">
        <v>255</v>
      </c>
      <c r="B80" s="15" t="s">
        <v>265</v>
      </c>
      <c r="C80" s="5" t="s">
        <v>199</v>
      </c>
      <c r="D80" s="5" t="s">
        <v>19</v>
      </c>
      <c r="E80" s="15">
        <v>1</v>
      </c>
      <c r="F80" s="4">
        <v>0</v>
      </c>
    </row>
    <row r="81" spans="1:6" x14ac:dyDescent="0.2">
      <c r="A81" s="22" t="s">
        <v>256</v>
      </c>
      <c r="B81" s="23" t="s">
        <v>265</v>
      </c>
      <c r="C81" s="24" t="s">
        <v>163</v>
      </c>
      <c r="D81" s="24" t="s">
        <v>6</v>
      </c>
      <c r="E81" s="25">
        <v>3</v>
      </c>
      <c r="F81" s="25">
        <v>2</v>
      </c>
    </row>
    <row r="82" spans="1:6" x14ac:dyDescent="0.2">
      <c r="A82" t="s">
        <v>253</v>
      </c>
      <c r="B82" s="15" t="s">
        <v>266</v>
      </c>
      <c r="C82" t="s">
        <v>121</v>
      </c>
      <c r="D82" t="s">
        <v>198</v>
      </c>
      <c r="E82" s="4">
        <v>3</v>
      </c>
      <c r="F82" s="4">
        <v>0</v>
      </c>
    </row>
    <row r="83" spans="1:6" x14ac:dyDescent="0.2">
      <c r="A83" t="s">
        <v>253</v>
      </c>
      <c r="B83" s="15" t="s">
        <v>266</v>
      </c>
      <c r="C83" t="s">
        <v>6</v>
      </c>
      <c r="D83" t="s">
        <v>20</v>
      </c>
      <c r="E83" s="4">
        <v>3</v>
      </c>
      <c r="F83" s="4">
        <v>1</v>
      </c>
    </row>
    <row r="84" spans="1:6" x14ac:dyDescent="0.2">
      <c r="A84" t="s">
        <v>253</v>
      </c>
      <c r="B84" s="15" t="s">
        <v>266</v>
      </c>
      <c r="C84" t="s">
        <v>11</v>
      </c>
      <c r="D84" t="s">
        <v>199</v>
      </c>
      <c r="E84" s="4">
        <v>3</v>
      </c>
      <c r="F84" s="4">
        <v>0</v>
      </c>
    </row>
    <row r="85" spans="1:6" x14ac:dyDescent="0.2">
      <c r="A85" t="s">
        <v>253</v>
      </c>
      <c r="B85" s="15" t="s">
        <v>266</v>
      </c>
      <c r="C85" t="s">
        <v>163</v>
      </c>
      <c r="D85" t="s">
        <v>87</v>
      </c>
      <c r="E85" s="4">
        <v>3</v>
      </c>
      <c r="F85" s="4">
        <v>1</v>
      </c>
    </row>
    <row r="86" spans="1:6" x14ac:dyDescent="0.2">
      <c r="A86" t="s">
        <v>254</v>
      </c>
      <c r="B86" s="15" t="s">
        <v>266</v>
      </c>
      <c r="C86" t="s">
        <v>121</v>
      </c>
      <c r="D86" t="s">
        <v>163</v>
      </c>
      <c r="E86" s="4">
        <v>3</v>
      </c>
      <c r="F86" s="4">
        <v>1</v>
      </c>
    </row>
    <row r="87" spans="1:6" x14ac:dyDescent="0.2">
      <c r="A87" t="s">
        <v>254</v>
      </c>
      <c r="B87" s="15" t="s">
        <v>266</v>
      </c>
      <c r="C87" t="s">
        <v>6</v>
      </c>
      <c r="D87" t="s">
        <v>11</v>
      </c>
      <c r="E87" s="4">
        <v>3</v>
      </c>
      <c r="F87" s="4">
        <v>1</v>
      </c>
    </row>
    <row r="88" spans="1:6" x14ac:dyDescent="0.2">
      <c r="A88" t="s">
        <v>255</v>
      </c>
      <c r="B88" s="15" t="s">
        <v>266</v>
      </c>
      <c r="C88" t="s">
        <v>11</v>
      </c>
      <c r="D88" t="s">
        <v>121</v>
      </c>
      <c r="E88" s="15">
        <v>1</v>
      </c>
      <c r="F88" s="4">
        <v>0</v>
      </c>
    </row>
    <row r="89" spans="1:6" x14ac:dyDescent="0.2">
      <c r="A89" s="22" t="s">
        <v>256</v>
      </c>
      <c r="B89" s="23" t="s">
        <v>266</v>
      </c>
      <c r="C89" s="22" t="s">
        <v>6</v>
      </c>
      <c r="D89" s="22" t="s">
        <v>163</v>
      </c>
      <c r="E89" s="25">
        <v>3</v>
      </c>
      <c r="F89" s="25">
        <v>2</v>
      </c>
    </row>
    <row r="90" spans="1:6" x14ac:dyDescent="0.2">
      <c r="A90" t="s">
        <v>253</v>
      </c>
      <c r="B90" s="15" t="s">
        <v>267</v>
      </c>
      <c r="C90" s="5" t="s">
        <v>87</v>
      </c>
      <c r="D90" s="5" t="s">
        <v>198</v>
      </c>
      <c r="E90" s="4">
        <v>3</v>
      </c>
      <c r="F90" s="4">
        <v>0</v>
      </c>
    </row>
    <row r="91" spans="1:6" x14ac:dyDescent="0.2">
      <c r="A91" t="s">
        <v>253</v>
      </c>
      <c r="B91" s="15" t="s">
        <v>267</v>
      </c>
      <c r="C91" s="5" t="s">
        <v>6</v>
      </c>
      <c r="D91" t="s">
        <v>19</v>
      </c>
      <c r="E91" s="4">
        <v>3</v>
      </c>
      <c r="F91" s="4">
        <v>0</v>
      </c>
    </row>
    <row r="92" spans="1:6" x14ac:dyDescent="0.2">
      <c r="A92" t="s">
        <v>253</v>
      </c>
      <c r="B92" s="15" t="s">
        <v>267</v>
      </c>
      <c r="C92" s="5" t="s">
        <v>121</v>
      </c>
      <c r="D92" s="5" t="s">
        <v>11</v>
      </c>
      <c r="E92" s="4">
        <v>3</v>
      </c>
      <c r="F92" s="4">
        <v>2</v>
      </c>
    </row>
    <row r="93" spans="1:6" x14ac:dyDescent="0.2">
      <c r="A93" t="s">
        <v>253</v>
      </c>
      <c r="B93" s="15" t="s">
        <v>267</v>
      </c>
      <c r="C93" s="5" t="s">
        <v>163</v>
      </c>
      <c r="D93" t="s">
        <v>199</v>
      </c>
      <c r="E93" s="4">
        <v>3</v>
      </c>
      <c r="F93" s="4">
        <v>1</v>
      </c>
    </row>
    <row r="94" spans="1:6" x14ac:dyDescent="0.2">
      <c r="A94" t="s">
        <v>254</v>
      </c>
      <c r="B94" s="15" t="s">
        <v>267</v>
      </c>
      <c r="C94" s="5" t="s">
        <v>87</v>
      </c>
      <c r="D94" s="5" t="s">
        <v>163</v>
      </c>
      <c r="E94" s="4">
        <v>3</v>
      </c>
      <c r="F94" s="4">
        <v>0</v>
      </c>
    </row>
    <row r="95" spans="1:6" x14ac:dyDescent="0.2">
      <c r="A95" t="s">
        <v>254</v>
      </c>
      <c r="B95" s="15" t="s">
        <v>267</v>
      </c>
      <c r="C95" s="5" t="s">
        <v>6</v>
      </c>
      <c r="D95" s="5" t="s">
        <v>121</v>
      </c>
      <c r="E95" s="4">
        <v>3</v>
      </c>
      <c r="F95" s="4">
        <v>0</v>
      </c>
    </row>
    <row r="96" spans="1:6" x14ac:dyDescent="0.2">
      <c r="A96" t="s">
        <v>255</v>
      </c>
      <c r="B96" s="15" t="s">
        <v>267</v>
      </c>
      <c r="C96" s="5" t="s">
        <v>163</v>
      </c>
      <c r="D96" s="5" t="s">
        <v>121</v>
      </c>
      <c r="E96" s="15">
        <v>1</v>
      </c>
      <c r="F96" s="4">
        <v>0</v>
      </c>
    </row>
    <row r="97" spans="1:6" x14ac:dyDescent="0.2">
      <c r="A97" s="22" t="s">
        <v>256</v>
      </c>
      <c r="B97" s="23" t="s">
        <v>267</v>
      </c>
      <c r="C97" s="24" t="s">
        <v>6</v>
      </c>
      <c r="D97" s="24" t="s">
        <v>87</v>
      </c>
      <c r="E97" s="25">
        <v>3</v>
      </c>
      <c r="F97" s="25">
        <v>2</v>
      </c>
    </row>
    <row r="98" spans="1:6" x14ac:dyDescent="0.2">
      <c r="A98" t="s">
        <v>253</v>
      </c>
      <c r="B98" s="15" t="s">
        <v>268</v>
      </c>
      <c r="C98" s="5" t="s">
        <v>6</v>
      </c>
      <c r="D98" s="5" t="s">
        <v>174</v>
      </c>
      <c r="E98" s="4">
        <v>3</v>
      </c>
      <c r="F98" s="4">
        <v>0</v>
      </c>
    </row>
    <row r="99" spans="1:6" x14ac:dyDescent="0.2">
      <c r="A99" t="s">
        <v>253</v>
      </c>
      <c r="B99" s="15" t="s">
        <v>268</v>
      </c>
      <c r="C99" s="5" t="s">
        <v>20</v>
      </c>
      <c r="D99" s="5" t="s">
        <v>181</v>
      </c>
      <c r="E99" s="4">
        <v>3</v>
      </c>
      <c r="F99" s="4">
        <v>0</v>
      </c>
    </row>
    <row r="100" spans="1:6" x14ac:dyDescent="0.2">
      <c r="A100" t="s">
        <v>253</v>
      </c>
      <c r="B100" s="15" t="s">
        <v>268</v>
      </c>
      <c r="C100" s="5" t="s">
        <v>87</v>
      </c>
      <c r="D100" s="5" t="s">
        <v>11</v>
      </c>
      <c r="E100" s="4">
        <v>3</v>
      </c>
      <c r="F100" s="4">
        <v>0</v>
      </c>
    </row>
    <row r="101" spans="1:6" x14ac:dyDescent="0.2">
      <c r="A101" t="s">
        <v>253</v>
      </c>
      <c r="B101" s="15" t="s">
        <v>268</v>
      </c>
      <c r="C101" t="s">
        <v>163</v>
      </c>
      <c r="D101" s="5" t="s">
        <v>121</v>
      </c>
      <c r="E101" s="4">
        <v>3</v>
      </c>
      <c r="F101" s="4">
        <v>0</v>
      </c>
    </row>
    <row r="102" spans="1:6" x14ac:dyDescent="0.2">
      <c r="A102" t="s">
        <v>254</v>
      </c>
      <c r="B102" s="15" t="s">
        <v>268</v>
      </c>
      <c r="C102" s="5" t="s">
        <v>6</v>
      </c>
      <c r="D102" s="5" t="s">
        <v>20</v>
      </c>
      <c r="E102" s="4">
        <v>3</v>
      </c>
      <c r="F102" s="4">
        <v>0</v>
      </c>
    </row>
    <row r="103" spans="1:6" x14ac:dyDescent="0.2">
      <c r="A103" t="s">
        <v>254</v>
      </c>
      <c r="B103" s="15" t="s">
        <v>268</v>
      </c>
      <c r="C103" s="5" t="s">
        <v>87</v>
      </c>
      <c r="D103" t="s">
        <v>163</v>
      </c>
      <c r="E103" s="4">
        <v>3</v>
      </c>
      <c r="F103" s="4">
        <v>2</v>
      </c>
    </row>
    <row r="104" spans="1:6" x14ac:dyDescent="0.2">
      <c r="A104" t="s">
        <v>255</v>
      </c>
      <c r="B104" s="15" t="s">
        <v>268</v>
      </c>
      <c r="C104" s="5" t="s">
        <v>163</v>
      </c>
      <c r="D104" s="5" t="s">
        <v>20</v>
      </c>
      <c r="E104" s="15">
        <v>1</v>
      </c>
      <c r="F104" s="4">
        <v>0</v>
      </c>
    </row>
    <row r="105" spans="1:6" x14ac:dyDescent="0.2">
      <c r="A105" s="22" t="s">
        <v>256</v>
      </c>
      <c r="B105" s="23" t="s">
        <v>268</v>
      </c>
      <c r="C105" s="24" t="s">
        <v>6</v>
      </c>
      <c r="D105" s="24" t="s">
        <v>87</v>
      </c>
      <c r="E105" s="25">
        <v>3</v>
      </c>
      <c r="F105" s="25">
        <v>0</v>
      </c>
    </row>
    <row r="106" spans="1:6" x14ac:dyDescent="0.2">
      <c r="A106" t="s">
        <v>253</v>
      </c>
      <c r="B106" s="15" t="s">
        <v>269</v>
      </c>
      <c r="C106" s="5" t="s">
        <v>6</v>
      </c>
      <c r="D106" s="5" t="s">
        <v>180</v>
      </c>
      <c r="E106" s="4">
        <v>3</v>
      </c>
      <c r="F106" s="4">
        <v>1</v>
      </c>
    </row>
    <row r="107" spans="1:6" x14ac:dyDescent="0.2">
      <c r="A107" t="s">
        <v>253</v>
      </c>
      <c r="B107" s="15" t="s">
        <v>269</v>
      </c>
      <c r="C107" s="5" t="s">
        <v>121</v>
      </c>
      <c r="D107" s="5" t="s">
        <v>181</v>
      </c>
      <c r="E107" s="4">
        <v>3</v>
      </c>
      <c r="F107" s="4">
        <v>2</v>
      </c>
    </row>
    <row r="108" spans="1:6" x14ac:dyDescent="0.2">
      <c r="A108" t="s">
        <v>253</v>
      </c>
      <c r="B108" s="15" t="s">
        <v>269</v>
      </c>
      <c r="C108" s="5" t="s">
        <v>163</v>
      </c>
      <c r="D108" s="5" t="s">
        <v>174</v>
      </c>
      <c r="E108" s="4">
        <v>3</v>
      </c>
      <c r="F108" s="4">
        <v>1</v>
      </c>
    </row>
    <row r="109" spans="1:6" x14ac:dyDescent="0.2">
      <c r="A109" t="s">
        <v>253</v>
      </c>
      <c r="B109" s="15" t="s">
        <v>269</v>
      </c>
      <c r="C109" s="5" t="s">
        <v>87</v>
      </c>
      <c r="D109" t="s">
        <v>20</v>
      </c>
      <c r="E109" s="4">
        <v>3</v>
      </c>
      <c r="F109" s="4">
        <v>2</v>
      </c>
    </row>
    <row r="110" spans="1:6" x14ac:dyDescent="0.2">
      <c r="A110" t="s">
        <v>254</v>
      </c>
      <c r="B110" s="15" t="s">
        <v>269</v>
      </c>
      <c r="C110" s="5" t="s">
        <v>6</v>
      </c>
      <c r="D110" s="5" t="s">
        <v>163</v>
      </c>
      <c r="E110" s="4">
        <v>3</v>
      </c>
      <c r="F110" s="4">
        <v>0</v>
      </c>
    </row>
    <row r="111" spans="1:6" x14ac:dyDescent="0.2">
      <c r="A111" t="s">
        <v>254</v>
      </c>
      <c r="B111" s="15" t="s">
        <v>269</v>
      </c>
      <c r="C111" s="5" t="s">
        <v>121</v>
      </c>
      <c r="D111" s="5" t="s">
        <v>87</v>
      </c>
      <c r="E111" s="4">
        <v>3</v>
      </c>
      <c r="F111" s="4">
        <v>2</v>
      </c>
    </row>
    <row r="112" spans="1:6" x14ac:dyDescent="0.2">
      <c r="A112" t="s">
        <v>255</v>
      </c>
      <c r="B112" s="15" t="s">
        <v>269</v>
      </c>
      <c r="C112" s="5" t="s">
        <v>87</v>
      </c>
      <c r="D112" s="5" t="s">
        <v>163</v>
      </c>
      <c r="E112" s="15">
        <v>1</v>
      </c>
      <c r="F112" s="4">
        <v>0</v>
      </c>
    </row>
    <row r="113" spans="1:6" x14ac:dyDescent="0.2">
      <c r="A113" s="22" t="s">
        <v>256</v>
      </c>
      <c r="B113" s="23" t="s">
        <v>269</v>
      </c>
      <c r="C113" s="24" t="s">
        <v>6</v>
      </c>
      <c r="D113" s="24" t="s">
        <v>121</v>
      </c>
      <c r="E113" s="25">
        <v>3</v>
      </c>
      <c r="F113" s="25">
        <v>0</v>
      </c>
    </row>
    <row r="114" spans="1:6" x14ac:dyDescent="0.2">
      <c r="A114" t="s">
        <v>253</v>
      </c>
      <c r="B114" s="15" t="s">
        <v>270</v>
      </c>
      <c r="C114" s="5" t="s">
        <v>6</v>
      </c>
      <c r="D114" s="5" t="s">
        <v>4</v>
      </c>
      <c r="E114" s="4">
        <v>3</v>
      </c>
      <c r="F114" s="4">
        <v>0</v>
      </c>
    </row>
    <row r="115" spans="1:6" x14ac:dyDescent="0.2">
      <c r="A115" t="s">
        <v>253</v>
      </c>
      <c r="B115" s="15" t="s">
        <v>270</v>
      </c>
      <c r="C115" s="5" t="s">
        <v>87</v>
      </c>
      <c r="D115" t="s">
        <v>11</v>
      </c>
      <c r="E115" s="4">
        <v>3</v>
      </c>
      <c r="F115" s="4">
        <v>2</v>
      </c>
    </row>
    <row r="116" spans="1:6" x14ac:dyDescent="0.2">
      <c r="A116" t="s">
        <v>253</v>
      </c>
      <c r="B116" s="15" t="s">
        <v>270</v>
      </c>
      <c r="C116" s="5" t="s">
        <v>121</v>
      </c>
      <c r="D116" s="5" t="s">
        <v>163</v>
      </c>
      <c r="E116" s="4">
        <v>3</v>
      </c>
      <c r="F116" s="4">
        <v>0</v>
      </c>
    </row>
    <row r="117" spans="1:6" x14ac:dyDescent="0.2">
      <c r="A117" t="s">
        <v>253</v>
      </c>
      <c r="B117" s="15" t="s">
        <v>270</v>
      </c>
      <c r="C117" s="5" t="s">
        <v>174</v>
      </c>
      <c r="D117" t="s">
        <v>20</v>
      </c>
      <c r="E117" s="4">
        <v>3</v>
      </c>
      <c r="F117" s="4">
        <v>2</v>
      </c>
    </row>
    <row r="118" spans="1:6" x14ac:dyDescent="0.2">
      <c r="A118" t="s">
        <v>254</v>
      </c>
      <c r="B118" s="15" t="s">
        <v>270</v>
      </c>
      <c r="C118" s="5" t="s">
        <v>6</v>
      </c>
      <c r="D118" s="5" t="s">
        <v>174</v>
      </c>
      <c r="E118" s="4">
        <v>3</v>
      </c>
      <c r="F118" s="4">
        <v>0</v>
      </c>
    </row>
    <row r="119" spans="1:6" x14ac:dyDescent="0.2">
      <c r="A119" t="s">
        <v>254</v>
      </c>
      <c r="B119" s="15" t="s">
        <v>270</v>
      </c>
      <c r="C119" s="5" t="s">
        <v>121</v>
      </c>
      <c r="D119" t="s">
        <v>87</v>
      </c>
      <c r="E119" s="4">
        <v>3</v>
      </c>
      <c r="F119" s="4">
        <v>0</v>
      </c>
    </row>
    <row r="120" spans="1:6" x14ac:dyDescent="0.2">
      <c r="A120" t="s">
        <v>255</v>
      </c>
      <c r="B120" s="15" t="s">
        <v>270</v>
      </c>
      <c r="C120" s="5" t="s">
        <v>87</v>
      </c>
      <c r="D120" s="5" t="s">
        <v>174</v>
      </c>
      <c r="E120" s="15">
        <v>1</v>
      </c>
      <c r="F120" s="4">
        <v>0</v>
      </c>
    </row>
    <row r="121" spans="1:6" x14ac:dyDescent="0.2">
      <c r="A121" s="22" t="s">
        <v>256</v>
      </c>
      <c r="B121" s="23" t="s">
        <v>270</v>
      </c>
      <c r="C121" s="24" t="s">
        <v>6</v>
      </c>
      <c r="D121" s="24" t="s">
        <v>121</v>
      </c>
      <c r="E121" s="25">
        <v>3</v>
      </c>
      <c r="F121" s="25">
        <v>0</v>
      </c>
    </row>
    <row r="122" spans="1:6" x14ac:dyDescent="0.2">
      <c r="A122" t="s">
        <v>253</v>
      </c>
      <c r="B122" s="15" t="s">
        <v>271</v>
      </c>
      <c r="C122" s="5" t="s">
        <v>11</v>
      </c>
      <c r="D122" s="5" t="s">
        <v>87</v>
      </c>
      <c r="E122" s="4">
        <v>3</v>
      </c>
      <c r="F122" s="4">
        <v>1</v>
      </c>
    </row>
    <row r="123" spans="1:6" x14ac:dyDescent="0.2">
      <c r="A123" t="s">
        <v>253</v>
      </c>
      <c r="B123" s="15" t="s">
        <v>271</v>
      </c>
      <c r="C123" s="5" t="s">
        <v>6</v>
      </c>
      <c r="D123" s="5" t="s">
        <v>136</v>
      </c>
      <c r="E123" s="4">
        <v>3</v>
      </c>
      <c r="F123" s="4">
        <v>0</v>
      </c>
    </row>
    <row r="124" spans="1:6" x14ac:dyDescent="0.2">
      <c r="A124" t="s">
        <v>253</v>
      </c>
      <c r="B124" s="15" t="s">
        <v>271</v>
      </c>
      <c r="C124" s="5" t="s">
        <v>20</v>
      </c>
      <c r="D124" s="5" t="s">
        <v>121</v>
      </c>
      <c r="E124" s="4">
        <v>3</v>
      </c>
      <c r="F124" s="4">
        <v>1</v>
      </c>
    </row>
    <row r="125" spans="1:6" x14ac:dyDescent="0.2">
      <c r="A125" t="s">
        <v>253</v>
      </c>
      <c r="B125" s="15" t="s">
        <v>271</v>
      </c>
      <c r="C125" s="5" t="s">
        <v>4</v>
      </c>
      <c r="D125" s="5" t="s">
        <v>174</v>
      </c>
      <c r="E125" s="4">
        <v>3</v>
      </c>
      <c r="F125" s="4">
        <v>1</v>
      </c>
    </row>
    <row r="126" spans="1:6" x14ac:dyDescent="0.2">
      <c r="A126" t="s">
        <v>254</v>
      </c>
      <c r="B126" s="15" t="s">
        <v>271</v>
      </c>
      <c r="C126" s="5" t="s">
        <v>11</v>
      </c>
      <c r="D126" s="5" t="s">
        <v>4</v>
      </c>
      <c r="E126" s="4">
        <v>3</v>
      </c>
      <c r="F126" s="4">
        <v>0</v>
      </c>
    </row>
    <row r="127" spans="1:6" x14ac:dyDescent="0.2">
      <c r="A127" t="s">
        <v>254</v>
      </c>
      <c r="B127" s="15" t="s">
        <v>271</v>
      </c>
      <c r="C127" s="5" t="s">
        <v>6</v>
      </c>
      <c r="D127" s="5" t="s">
        <v>20</v>
      </c>
      <c r="E127" s="4">
        <v>3</v>
      </c>
      <c r="F127" s="4">
        <v>1</v>
      </c>
    </row>
    <row r="128" spans="1:6" x14ac:dyDescent="0.2">
      <c r="A128" t="s">
        <v>255</v>
      </c>
      <c r="B128" s="15" t="s">
        <v>271</v>
      </c>
      <c r="C128" s="5" t="s">
        <v>20</v>
      </c>
      <c r="D128" s="5" t="s">
        <v>4</v>
      </c>
      <c r="E128" s="15">
        <v>1</v>
      </c>
      <c r="F128" s="4">
        <v>0</v>
      </c>
    </row>
    <row r="129" spans="1:6" x14ac:dyDescent="0.2">
      <c r="A129" s="22" t="s">
        <v>256</v>
      </c>
      <c r="B129" s="23" t="s">
        <v>271</v>
      </c>
      <c r="C129" s="24" t="s">
        <v>11</v>
      </c>
      <c r="D129" s="24" t="s">
        <v>6</v>
      </c>
      <c r="E129" s="25">
        <v>3</v>
      </c>
      <c r="F129" s="25">
        <v>0</v>
      </c>
    </row>
    <row r="130" spans="1:6" x14ac:dyDescent="0.2">
      <c r="A130" t="s">
        <v>253</v>
      </c>
      <c r="B130" s="15" t="s">
        <v>272</v>
      </c>
      <c r="C130" s="5" t="s">
        <v>6</v>
      </c>
      <c r="D130" s="5" t="s">
        <v>163</v>
      </c>
      <c r="E130" s="4">
        <v>3</v>
      </c>
      <c r="F130" s="4">
        <v>0</v>
      </c>
    </row>
    <row r="131" spans="1:6" x14ac:dyDescent="0.2">
      <c r="A131" t="s">
        <v>253</v>
      </c>
      <c r="B131" s="15" t="s">
        <v>272</v>
      </c>
      <c r="C131" s="5" t="s">
        <v>121</v>
      </c>
      <c r="D131" s="5" t="s">
        <v>87</v>
      </c>
      <c r="E131" s="4">
        <v>3</v>
      </c>
      <c r="F131" s="4">
        <v>1</v>
      </c>
    </row>
    <row r="132" spans="1:6" x14ac:dyDescent="0.2">
      <c r="A132" t="s">
        <v>253</v>
      </c>
      <c r="B132" s="15" t="s">
        <v>272</v>
      </c>
      <c r="C132" s="5" t="s">
        <v>11</v>
      </c>
      <c r="D132" t="s">
        <v>20</v>
      </c>
      <c r="E132" s="4">
        <v>3</v>
      </c>
      <c r="F132" s="4">
        <v>1</v>
      </c>
    </row>
    <row r="133" spans="1:6" x14ac:dyDescent="0.2">
      <c r="A133" t="s">
        <v>253</v>
      </c>
      <c r="B133" s="15" t="s">
        <v>272</v>
      </c>
      <c r="C133" s="5" t="s">
        <v>19</v>
      </c>
      <c r="D133" t="s">
        <v>4</v>
      </c>
      <c r="E133" s="4">
        <v>3</v>
      </c>
      <c r="F133" s="4">
        <v>2</v>
      </c>
    </row>
    <row r="134" spans="1:6" x14ac:dyDescent="0.2">
      <c r="A134" t="s">
        <v>254</v>
      </c>
      <c r="B134" s="15" t="s">
        <v>272</v>
      </c>
      <c r="C134" s="5" t="s">
        <v>6</v>
      </c>
      <c r="D134" s="5" t="s">
        <v>11</v>
      </c>
      <c r="E134" s="4">
        <v>3</v>
      </c>
      <c r="F134" s="4">
        <v>0</v>
      </c>
    </row>
    <row r="135" spans="1:6" x14ac:dyDescent="0.2">
      <c r="A135" t="s">
        <v>254</v>
      </c>
      <c r="B135" s="15" t="s">
        <v>272</v>
      </c>
      <c r="C135" s="5" t="s">
        <v>19</v>
      </c>
      <c r="D135" s="5" t="s">
        <v>121</v>
      </c>
      <c r="E135" s="4">
        <v>3</v>
      </c>
      <c r="F135" s="4">
        <v>2</v>
      </c>
    </row>
    <row r="136" spans="1:6" x14ac:dyDescent="0.2">
      <c r="A136" t="s">
        <v>255</v>
      </c>
      <c r="B136" s="15" t="s">
        <v>272</v>
      </c>
      <c r="C136" s="5" t="s">
        <v>121</v>
      </c>
      <c r="D136" s="5" t="s">
        <v>11</v>
      </c>
      <c r="E136" s="15">
        <v>1</v>
      </c>
      <c r="F136" s="4">
        <v>0</v>
      </c>
    </row>
    <row r="137" spans="1:6" x14ac:dyDescent="0.2">
      <c r="A137" s="22" t="s">
        <v>256</v>
      </c>
      <c r="B137" s="23" t="s">
        <v>272</v>
      </c>
      <c r="C137" s="24" t="s">
        <v>6</v>
      </c>
      <c r="D137" s="24" t="s">
        <v>19</v>
      </c>
      <c r="E137" s="25">
        <v>3</v>
      </c>
      <c r="F137" s="25">
        <v>1</v>
      </c>
    </row>
    <row r="138" spans="1:6" x14ac:dyDescent="0.2">
      <c r="A138" t="s">
        <v>253</v>
      </c>
      <c r="B138" s="15" t="s">
        <v>273</v>
      </c>
      <c r="C138" s="5" t="s">
        <v>11</v>
      </c>
      <c r="D138" s="5" t="s">
        <v>124</v>
      </c>
      <c r="E138" s="4">
        <v>3</v>
      </c>
      <c r="F138" s="4">
        <v>0</v>
      </c>
    </row>
    <row r="139" spans="1:6" x14ac:dyDescent="0.2">
      <c r="A139" t="s">
        <v>253</v>
      </c>
      <c r="B139" s="15" t="s">
        <v>273</v>
      </c>
      <c r="C139" s="5" t="s">
        <v>20</v>
      </c>
      <c r="D139" s="5" t="s">
        <v>136</v>
      </c>
      <c r="E139" s="4">
        <v>3</v>
      </c>
      <c r="F139" s="4">
        <v>1</v>
      </c>
    </row>
    <row r="140" spans="1:6" x14ac:dyDescent="0.2">
      <c r="A140" t="s">
        <v>253</v>
      </c>
      <c r="B140" s="15" t="s">
        <v>273</v>
      </c>
      <c r="C140" s="5" t="s">
        <v>121</v>
      </c>
      <c r="D140" s="5" t="s">
        <v>19</v>
      </c>
      <c r="E140" s="4">
        <v>3</v>
      </c>
      <c r="F140" s="4">
        <v>2</v>
      </c>
    </row>
    <row r="141" spans="1:6" x14ac:dyDescent="0.2">
      <c r="A141" t="s">
        <v>253</v>
      </c>
      <c r="B141" s="15" t="s">
        <v>273</v>
      </c>
      <c r="C141" s="5" t="s">
        <v>6</v>
      </c>
      <c r="D141" t="s">
        <v>4</v>
      </c>
      <c r="E141" s="4">
        <v>3</v>
      </c>
      <c r="F141" s="4">
        <v>1</v>
      </c>
    </row>
    <row r="142" spans="1:6" x14ac:dyDescent="0.2">
      <c r="A142" t="s">
        <v>254</v>
      </c>
      <c r="B142" s="15" t="s">
        <v>273</v>
      </c>
      <c r="C142" s="5" t="s">
        <v>6</v>
      </c>
      <c r="D142" s="5" t="s">
        <v>11</v>
      </c>
      <c r="E142" s="4">
        <v>3</v>
      </c>
      <c r="F142" s="4">
        <v>2</v>
      </c>
    </row>
    <row r="143" spans="1:6" x14ac:dyDescent="0.2">
      <c r="A143" t="s">
        <v>254</v>
      </c>
      <c r="B143" s="15" t="s">
        <v>273</v>
      </c>
      <c r="C143" s="5" t="s">
        <v>20</v>
      </c>
      <c r="D143" s="5" t="s">
        <v>121</v>
      </c>
      <c r="E143" s="4">
        <v>3</v>
      </c>
      <c r="F143" s="4">
        <v>2</v>
      </c>
    </row>
    <row r="144" spans="1:6" x14ac:dyDescent="0.2">
      <c r="A144" t="s">
        <v>255</v>
      </c>
      <c r="B144" s="15" t="s">
        <v>273</v>
      </c>
      <c r="C144" s="5" t="s">
        <v>11</v>
      </c>
      <c r="D144" t="s">
        <v>121</v>
      </c>
      <c r="E144" s="15">
        <v>1</v>
      </c>
      <c r="F144" s="4">
        <v>0</v>
      </c>
    </row>
    <row r="145" spans="1:6" x14ac:dyDescent="0.2">
      <c r="A145" s="22" t="s">
        <v>256</v>
      </c>
      <c r="B145" s="23" t="s">
        <v>273</v>
      </c>
      <c r="C145" s="22" t="s">
        <v>6</v>
      </c>
      <c r="D145" s="22" t="s">
        <v>20</v>
      </c>
      <c r="E145" s="25">
        <v>3</v>
      </c>
      <c r="F145" s="25">
        <v>0</v>
      </c>
    </row>
    <row r="146" spans="1:6" x14ac:dyDescent="0.2">
      <c r="A146" t="s">
        <v>253</v>
      </c>
      <c r="B146" s="15" t="s">
        <v>274</v>
      </c>
      <c r="C146" s="5" t="s">
        <v>12</v>
      </c>
      <c r="D146" s="5" t="s">
        <v>4</v>
      </c>
      <c r="E146" s="4">
        <v>3</v>
      </c>
      <c r="F146" s="4">
        <v>2</v>
      </c>
    </row>
    <row r="147" spans="1:6" x14ac:dyDescent="0.2">
      <c r="A147" t="s">
        <v>253</v>
      </c>
      <c r="B147" s="15" t="s">
        <v>274</v>
      </c>
      <c r="C147" t="s">
        <v>20</v>
      </c>
      <c r="D147" s="5" t="s">
        <v>124</v>
      </c>
      <c r="E147" s="4">
        <v>3</v>
      </c>
      <c r="F147" s="4">
        <v>0</v>
      </c>
    </row>
    <row r="148" spans="1:6" x14ac:dyDescent="0.2">
      <c r="A148" t="s">
        <v>253</v>
      </c>
      <c r="B148" s="15" t="s">
        <v>274</v>
      </c>
      <c r="C148" t="s">
        <v>11</v>
      </c>
      <c r="D148" t="s">
        <v>136</v>
      </c>
      <c r="E148" s="4">
        <v>3</v>
      </c>
      <c r="F148" s="4">
        <v>0</v>
      </c>
    </row>
    <row r="149" spans="1:6" x14ac:dyDescent="0.2">
      <c r="A149" t="s">
        <v>253</v>
      </c>
      <c r="B149" s="15" t="s">
        <v>274</v>
      </c>
      <c r="C149" s="5" t="s">
        <v>121</v>
      </c>
      <c r="D149" t="s">
        <v>6</v>
      </c>
      <c r="E149" s="4">
        <v>3</v>
      </c>
      <c r="F149" s="4">
        <v>1</v>
      </c>
    </row>
    <row r="150" spans="1:6" x14ac:dyDescent="0.2">
      <c r="A150" t="s">
        <v>254</v>
      </c>
      <c r="B150" s="15" t="s">
        <v>274</v>
      </c>
      <c r="C150" t="s">
        <v>11</v>
      </c>
      <c r="D150" s="5" t="s">
        <v>12</v>
      </c>
      <c r="E150" s="4">
        <v>3</v>
      </c>
      <c r="F150" s="4">
        <v>0</v>
      </c>
    </row>
    <row r="151" spans="1:6" x14ac:dyDescent="0.2">
      <c r="A151" t="s">
        <v>254</v>
      </c>
      <c r="B151" s="15" t="s">
        <v>274</v>
      </c>
      <c r="C151" t="s">
        <v>20</v>
      </c>
      <c r="D151" s="5" t="s">
        <v>121</v>
      </c>
      <c r="E151" s="4">
        <v>3</v>
      </c>
      <c r="F151" s="4">
        <v>0</v>
      </c>
    </row>
    <row r="152" spans="1:6" x14ac:dyDescent="0.2">
      <c r="A152" t="s">
        <v>255</v>
      </c>
      <c r="B152" s="15" t="s">
        <v>274</v>
      </c>
      <c r="C152" t="s">
        <v>12</v>
      </c>
      <c r="D152" s="5" t="s">
        <v>121</v>
      </c>
      <c r="E152" s="15">
        <v>1</v>
      </c>
      <c r="F152" s="4">
        <v>0</v>
      </c>
    </row>
    <row r="153" spans="1:6" x14ac:dyDescent="0.2">
      <c r="A153" s="22" t="s">
        <v>256</v>
      </c>
      <c r="B153" s="23" t="s">
        <v>274</v>
      </c>
      <c r="C153" s="22" t="s">
        <v>20</v>
      </c>
      <c r="D153" s="22" t="s">
        <v>11</v>
      </c>
      <c r="E153" s="25">
        <v>3</v>
      </c>
      <c r="F153" s="25">
        <v>1</v>
      </c>
    </row>
    <row r="154" spans="1:6" x14ac:dyDescent="0.2">
      <c r="A154" t="s">
        <v>253</v>
      </c>
      <c r="B154" s="15" t="s">
        <v>275</v>
      </c>
      <c r="C154" s="5" t="s">
        <v>12</v>
      </c>
      <c r="D154" s="5" t="s">
        <v>4</v>
      </c>
      <c r="E154" s="4">
        <v>3</v>
      </c>
      <c r="F154" s="4">
        <v>2</v>
      </c>
    </row>
    <row r="155" spans="1:6" x14ac:dyDescent="0.2">
      <c r="A155" t="s">
        <v>253</v>
      </c>
      <c r="B155" s="15" t="s">
        <v>275</v>
      </c>
      <c r="C155" t="s">
        <v>20</v>
      </c>
      <c r="D155" t="s">
        <v>133</v>
      </c>
      <c r="E155" s="4">
        <v>3</v>
      </c>
      <c r="F155" s="4">
        <v>2</v>
      </c>
    </row>
    <row r="156" spans="1:6" x14ac:dyDescent="0.2">
      <c r="A156" t="s">
        <v>253</v>
      </c>
      <c r="B156" s="15" t="s">
        <v>275</v>
      </c>
      <c r="C156" t="s">
        <v>11</v>
      </c>
      <c r="D156" t="s">
        <v>121</v>
      </c>
      <c r="E156" s="4">
        <v>3</v>
      </c>
      <c r="F156" s="4">
        <v>0</v>
      </c>
    </row>
    <row r="157" spans="1:6" x14ac:dyDescent="0.2">
      <c r="A157" t="s">
        <v>253</v>
      </c>
      <c r="B157" s="15" t="s">
        <v>275</v>
      </c>
      <c r="C157" t="s">
        <v>6</v>
      </c>
      <c r="D157" t="s">
        <v>136</v>
      </c>
      <c r="E157" s="4">
        <v>3</v>
      </c>
      <c r="F157" s="4">
        <v>1</v>
      </c>
    </row>
    <row r="158" spans="1:6" x14ac:dyDescent="0.2">
      <c r="A158" t="s">
        <v>254</v>
      </c>
      <c r="B158" s="15" t="s">
        <v>275</v>
      </c>
      <c r="C158" t="s">
        <v>12</v>
      </c>
      <c r="D158" t="s">
        <v>11</v>
      </c>
      <c r="E158" s="4">
        <v>3</v>
      </c>
      <c r="F158" s="4">
        <v>1</v>
      </c>
    </row>
    <row r="159" spans="1:6" x14ac:dyDescent="0.2">
      <c r="A159" t="s">
        <v>254</v>
      </c>
      <c r="B159" s="15" t="s">
        <v>275</v>
      </c>
      <c r="C159" t="s">
        <v>20</v>
      </c>
      <c r="D159" t="s">
        <v>6</v>
      </c>
      <c r="E159" s="4">
        <v>3</v>
      </c>
      <c r="F159" s="4">
        <v>0</v>
      </c>
    </row>
    <row r="160" spans="1:6" x14ac:dyDescent="0.2">
      <c r="A160" t="s">
        <v>255</v>
      </c>
      <c r="B160" s="15" t="s">
        <v>275</v>
      </c>
      <c r="C160" t="s">
        <v>6</v>
      </c>
      <c r="D160" t="s">
        <v>12</v>
      </c>
      <c r="E160" s="15">
        <v>1</v>
      </c>
      <c r="F160" s="4">
        <v>0</v>
      </c>
    </row>
    <row r="161" spans="1:6" x14ac:dyDescent="0.2">
      <c r="A161" s="22" t="s">
        <v>256</v>
      </c>
      <c r="B161" s="23" t="s">
        <v>275</v>
      </c>
      <c r="C161" s="22" t="s">
        <v>11</v>
      </c>
      <c r="D161" s="22" t="s">
        <v>20</v>
      </c>
      <c r="E161" s="25">
        <v>3</v>
      </c>
      <c r="F161" s="25">
        <v>0</v>
      </c>
    </row>
    <row r="162" spans="1:6" x14ac:dyDescent="0.2">
      <c r="A162" t="s">
        <v>253</v>
      </c>
      <c r="B162" s="15" t="s">
        <v>276</v>
      </c>
      <c r="C162" t="s">
        <v>20</v>
      </c>
      <c r="D162" t="s">
        <v>19</v>
      </c>
      <c r="E162" s="4">
        <v>3</v>
      </c>
      <c r="F162" s="4">
        <v>2</v>
      </c>
    </row>
    <row r="163" spans="1:6" x14ac:dyDescent="0.2">
      <c r="A163" t="s">
        <v>253</v>
      </c>
      <c r="B163" s="15" t="s">
        <v>276</v>
      </c>
      <c r="C163" t="s">
        <v>11</v>
      </c>
      <c r="D163" t="s">
        <v>121</v>
      </c>
      <c r="E163" s="4">
        <v>3</v>
      </c>
      <c r="F163" s="4">
        <v>0</v>
      </c>
    </row>
    <row r="164" spans="1:6" x14ac:dyDescent="0.2">
      <c r="A164" t="s">
        <v>253</v>
      </c>
      <c r="B164" s="15" t="s">
        <v>276</v>
      </c>
      <c r="C164" s="5" t="s">
        <v>4</v>
      </c>
      <c r="D164" t="s">
        <v>15</v>
      </c>
      <c r="E164" s="4">
        <v>3</v>
      </c>
      <c r="F164" s="4">
        <v>0</v>
      </c>
    </row>
    <row r="165" spans="1:6" x14ac:dyDescent="0.2">
      <c r="A165" t="s">
        <v>253</v>
      </c>
      <c r="B165" s="15" t="s">
        <v>276</v>
      </c>
      <c r="C165" t="s">
        <v>6</v>
      </c>
      <c r="D165" t="s">
        <v>124</v>
      </c>
      <c r="E165" s="4">
        <v>3</v>
      </c>
      <c r="F165" s="4">
        <v>0</v>
      </c>
    </row>
    <row r="166" spans="1:6" x14ac:dyDescent="0.2">
      <c r="A166" t="s">
        <v>254</v>
      </c>
      <c r="B166" s="15" t="s">
        <v>276</v>
      </c>
      <c r="C166" t="s">
        <v>11</v>
      </c>
      <c r="D166" t="s">
        <v>20</v>
      </c>
      <c r="E166" s="4">
        <v>3</v>
      </c>
      <c r="F166" s="4">
        <v>0</v>
      </c>
    </row>
    <row r="167" spans="1:6" x14ac:dyDescent="0.2">
      <c r="A167" t="s">
        <v>254</v>
      </c>
      <c r="B167" s="15" t="s">
        <v>276</v>
      </c>
      <c r="C167" t="s">
        <v>6</v>
      </c>
      <c r="D167" s="5" t="s">
        <v>4</v>
      </c>
      <c r="E167" s="4">
        <v>3</v>
      </c>
      <c r="F167" s="4">
        <v>1</v>
      </c>
    </row>
    <row r="168" spans="1:6" x14ac:dyDescent="0.2">
      <c r="A168" t="s">
        <v>255</v>
      </c>
      <c r="B168" s="15" t="s">
        <v>276</v>
      </c>
      <c r="C168" t="s">
        <v>20</v>
      </c>
      <c r="D168" t="s">
        <v>4</v>
      </c>
      <c r="E168" s="15">
        <v>1</v>
      </c>
      <c r="F168" s="4">
        <v>0</v>
      </c>
    </row>
    <row r="169" spans="1:6" x14ac:dyDescent="0.2">
      <c r="A169" s="22" t="s">
        <v>256</v>
      </c>
      <c r="B169" s="23" t="s">
        <v>276</v>
      </c>
      <c r="C169" s="22" t="s">
        <v>6</v>
      </c>
      <c r="D169" s="22" t="s">
        <v>11</v>
      </c>
      <c r="E169" s="25">
        <v>3</v>
      </c>
      <c r="F169" s="25">
        <v>0</v>
      </c>
    </row>
    <row r="170" spans="1:6" x14ac:dyDescent="0.2">
      <c r="A170" t="s">
        <v>253</v>
      </c>
      <c r="B170" s="15" t="s">
        <v>277</v>
      </c>
      <c r="C170" t="s">
        <v>19</v>
      </c>
      <c r="D170" s="5" t="s">
        <v>18</v>
      </c>
      <c r="E170" s="4">
        <v>3</v>
      </c>
      <c r="F170" s="4">
        <v>2</v>
      </c>
    </row>
    <row r="171" spans="1:6" x14ac:dyDescent="0.2">
      <c r="A171" t="s">
        <v>253</v>
      </c>
      <c r="B171" s="15" t="s">
        <v>277</v>
      </c>
      <c r="C171" s="5" t="s">
        <v>4</v>
      </c>
      <c r="D171" t="s">
        <v>6</v>
      </c>
      <c r="E171" s="4">
        <v>3</v>
      </c>
      <c r="F171" s="4">
        <v>1</v>
      </c>
    </row>
    <row r="172" spans="1:6" x14ac:dyDescent="0.2">
      <c r="A172" t="s">
        <v>253</v>
      </c>
      <c r="B172" s="15" t="s">
        <v>277</v>
      </c>
      <c r="C172" t="s">
        <v>11</v>
      </c>
      <c r="D172" t="s">
        <v>20</v>
      </c>
      <c r="E172" s="4">
        <v>3</v>
      </c>
      <c r="F172" s="4">
        <v>2</v>
      </c>
    </row>
    <row r="173" spans="1:6" x14ac:dyDescent="0.2">
      <c r="A173" t="s">
        <v>253</v>
      </c>
      <c r="B173" s="15" t="s">
        <v>277</v>
      </c>
      <c r="C173" t="s">
        <v>12</v>
      </c>
      <c r="D173" t="s">
        <v>15</v>
      </c>
      <c r="E173" s="4">
        <v>3</v>
      </c>
      <c r="F173" s="4">
        <v>1</v>
      </c>
    </row>
    <row r="174" spans="1:6" x14ac:dyDescent="0.2">
      <c r="A174" t="s">
        <v>254</v>
      </c>
      <c r="B174" s="15" t="s">
        <v>277</v>
      </c>
      <c r="C174" t="s">
        <v>11</v>
      </c>
      <c r="D174" s="5" t="s">
        <v>4</v>
      </c>
      <c r="E174" s="4">
        <v>3</v>
      </c>
      <c r="F174" s="4">
        <v>1</v>
      </c>
    </row>
    <row r="175" spans="1:6" x14ac:dyDescent="0.2">
      <c r="A175" t="s">
        <v>254</v>
      </c>
      <c r="B175" s="15" t="s">
        <v>277</v>
      </c>
      <c r="C175" t="s">
        <v>12</v>
      </c>
      <c r="D175" t="s">
        <v>19</v>
      </c>
      <c r="E175" s="4">
        <v>3</v>
      </c>
      <c r="F175" s="4">
        <v>1</v>
      </c>
    </row>
    <row r="176" spans="1:6" x14ac:dyDescent="0.2">
      <c r="A176" t="s">
        <v>255</v>
      </c>
      <c r="B176" s="15" t="s">
        <v>277</v>
      </c>
      <c r="C176" t="s">
        <v>19</v>
      </c>
      <c r="D176" t="s">
        <v>4</v>
      </c>
      <c r="E176" s="15">
        <v>1</v>
      </c>
      <c r="F176" s="4">
        <v>0</v>
      </c>
    </row>
    <row r="177" spans="1:6" x14ac:dyDescent="0.2">
      <c r="A177" s="22" t="s">
        <v>256</v>
      </c>
      <c r="B177" s="23" t="s">
        <v>277</v>
      </c>
      <c r="C177" s="22" t="s">
        <v>12</v>
      </c>
      <c r="D177" s="22" t="s">
        <v>11</v>
      </c>
      <c r="E177" s="25">
        <v>3</v>
      </c>
      <c r="F177" s="25">
        <v>1</v>
      </c>
    </row>
    <row r="178" spans="1:6" x14ac:dyDescent="0.2">
      <c r="A178" t="s">
        <v>253</v>
      </c>
      <c r="B178" s="15" t="s">
        <v>278</v>
      </c>
      <c r="C178" t="s">
        <v>11</v>
      </c>
      <c r="D178" t="s">
        <v>4</v>
      </c>
      <c r="E178" s="4">
        <v>3</v>
      </c>
      <c r="F178" s="4">
        <v>0</v>
      </c>
    </row>
    <row r="179" spans="1:6" x14ac:dyDescent="0.2">
      <c r="A179" t="s">
        <v>253</v>
      </c>
      <c r="B179" s="15" t="s">
        <v>278</v>
      </c>
      <c r="C179" t="s">
        <v>37</v>
      </c>
      <c r="D179" t="s">
        <v>20</v>
      </c>
      <c r="E179" s="4">
        <v>3</v>
      </c>
      <c r="F179" s="4">
        <v>1</v>
      </c>
    </row>
    <row r="180" spans="1:6" x14ac:dyDescent="0.2">
      <c r="A180" t="s">
        <v>253</v>
      </c>
      <c r="B180" s="15" t="s">
        <v>278</v>
      </c>
      <c r="C180" t="s">
        <v>36</v>
      </c>
      <c r="D180" t="s">
        <v>12</v>
      </c>
      <c r="E180" s="4">
        <v>3</v>
      </c>
      <c r="F180" s="4">
        <v>0</v>
      </c>
    </row>
    <row r="181" spans="1:6" x14ac:dyDescent="0.2">
      <c r="A181" t="s">
        <v>253</v>
      </c>
      <c r="B181" s="15" t="s">
        <v>278</v>
      </c>
      <c r="C181" s="6" t="s">
        <v>19</v>
      </c>
      <c r="D181" t="s">
        <v>22</v>
      </c>
      <c r="E181" s="4">
        <v>3</v>
      </c>
      <c r="F181" s="4">
        <v>0</v>
      </c>
    </row>
    <row r="182" spans="1:6" x14ac:dyDescent="0.2">
      <c r="A182" t="s">
        <v>254</v>
      </c>
      <c r="B182" s="15" t="s">
        <v>278</v>
      </c>
      <c r="C182" t="s">
        <v>37</v>
      </c>
      <c r="D182" t="s">
        <v>36</v>
      </c>
      <c r="E182" s="4">
        <v>3</v>
      </c>
      <c r="F182" s="4">
        <v>0</v>
      </c>
    </row>
    <row r="183" spans="1:6" x14ac:dyDescent="0.2">
      <c r="A183" t="s">
        <v>254</v>
      </c>
      <c r="B183" s="15" t="s">
        <v>278</v>
      </c>
      <c r="C183" t="s">
        <v>11</v>
      </c>
      <c r="D183" s="6" t="s">
        <v>19</v>
      </c>
      <c r="E183" s="4">
        <v>3</v>
      </c>
      <c r="F183" s="4">
        <v>0</v>
      </c>
    </row>
    <row r="184" spans="1:6" x14ac:dyDescent="0.2">
      <c r="A184" t="s">
        <v>255</v>
      </c>
      <c r="B184" s="15" t="s">
        <v>278</v>
      </c>
      <c r="C184" t="s">
        <v>36</v>
      </c>
      <c r="D184" t="s">
        <v>19</v>
      </c>
      <c r="E184" s="15">
        <v>1</v>
      </c>
      <c r="F184" s="4">
        <v>0</v>
      </c>
    </row>
    <row r="185" spans="1:6" x14ac:dyDescent="0.2">
      <c r="A185" s="22" t="s">
        <v>256</v>
      </c>
      <c r="B185" s="23" t="s">
        <v>278</v>
      </c>
      <c r="C185" s="22" t="s">
        <v>11</v>
      </c>
      <c r="D185" s="22" t="s">
        <v>37</v>
      </c>
      <c r="E185" s="25">
        <v>3</v>
      </c>
      <c r="F185" s="25">
        <v>2</v>
      </c>
    </row>
    <row r="186" spans="1:6" x14ac:dyDescent="0.2">
      <c r="A186" t="s">
        <v>253</v>
      </c>
      <c r="B186" s="15" t="s">
        <v>279</v>
      </c>
      <c r="C186" s="5" t="s">
        <v>4</v>
      </c>
      <c r="D186" s="5" t="s">
        <v>18</v>
      </c>
      <c r="E186" s="4">
        <v>3</v>
      </c>
      <c r="F186" s="4">
        <v>2</v>
      </c>
    </row>
    <row r="187" spans="1:6" x14ac:dyDescent="0.2">
      <c r="A187" t="s">
        <v>253</v>
      </c>
      <c r="B187" s="15" t="s">
        <v>279</v>
      </c>
      <c r="C187" s="5" t="s">
        <v>36</v>
      </c>
      <c r="D187" s="5" t="s">
        <v>20</v>
      </c>
      <c r="E187" s="4">
        <v>3</v>
      </c>
      <c r="F187" s="4">
        <v>0</v>
      </c>
    </row>
    <row r="188" spans="1:6" x14ac:dyDescent="0.2">
      <c r="A188" t="s">
        <v>253</v>
      </c>
      <c r="B188" s="15" t="s">
        <v>279</v>
      </c>
      <c r="C188" s="5" t="s">
        <v>12</v>
      </c>
      <c r="D188" s="5" t="s">
        <v>37</v>
      </c>
      <c r="E188" s="4">
        <v>3</v>
      </c>
      <c r="F188" s="4">
        <v>1</v>
      </c>
    </row>
    <row r="189" spans="1:6" x14ac:dyDescent="0.2">
      <c r="A189" t="s">
        <v>253</v>
      </c>
      <c r="B189" s="15" t="s">
        <v>279</v>
      </c>
      <c r="C189" s="5" t="s">
        <v>11</v>
      </c>
      <c r="D189" s="5" t="s">
        <v>21</v>
      </c>
      <c r="E189" s="4">
        <v>3</v>
      </c>
      <c r="F189" s="4">
        <v>1</v>
      </c>
    </row>
    <row r="190" spans="1:6" x14ac:dyDescent="0.2">
      <c r="A190" t="s">
        <v>254</v>
      </c>
      <c r="B190" s="15" t="s">
        <v>279</v>
      </c>
      <c r="C190" s="5" t="s">
        <v>36</v>
      </c>
      <c r="D190" s="5" t="s">
        <v>12</v>
      </c>
      <c r="E190" s="4">
        <v>3</v>
      </c>
      <c r="F190" s="4">
        <v>1</v>
      </c>
    </row>
    <row r="191" spans="1:6" x14ac:dyDescent="0.2">
      <c r="A191" t="s">
        <v>254</v>
      </c>
      <c r="B191" s="15" t="s">
        <v>279</v>
      </c>
      <c r="C191" s="5" t="s">
        <v>11</v>
      </c>
      <c r="D191" s="5" t="s">
        <v>4</v>
      </c>
      <c r="E191" s="4">
        <v>3</v>
      </c>
      <c r="F191" s="4">
        <v>0</v>
      </c>
    </row>
    <row r="192" spans="1:6" x14ac:dyDescent="0.2">
      <c r="A192" t="s">
        <v>255</v>
      </c>
      <c r="B192" s="15" t="s">
        <v>279</v>
      </c>
      <c r="C192" s="5" t="s">
        <v>12</v>
      </c>
      <c r="D192" s="5" t="s">
        <v>4</v>
      </c>
      <c r="E192" s="15">
        <v>1</v>
      </c>
      <c r="F192" s="4">
        <v>0</v>
      </c>
    </row>
    <row r="193" spans="1:6" x14ac:dyDescent="0.2">
      <c r="A193" s="22" t="s">
        <v>256</v>
      </c>
      <c r="B193" s="23" t="s">
        <v>279</v>
      </c>
      <c r="C193" s="24" t="s">
        <v>36</v>
      </c>
      <c r="D193" s="24" t="s">
        <v>11</v>
      </c>
      <c r="E193" s="25">
        <v>3</v>
      </c>
      <c r="F193" s="25">
        <v>2</v>
      </c>
    </row>
    <row r="194" spans="1:6" x14ac:dyDescent="0.2">
      <c r="A194" t="s">
        <v>253</v>
      </c>
      <c r="B194" s="15" t="s">
        <v>280</v>
      </c>
      <c r="C194" s="5" t="s">
        <v>21</v>
      </c>
      <c r="D194" t="s">
        <v>4</v>
      </c>
      <c r="E194" s="4">
        <v>2</v>
      </c>
      <c r="F194" s="4">
        <v>0</v>
      </c>
    </row>
    <row r="195" spans="1:6" x14ac:dyDescent="0.2">
      <c r="A195" t="s">
        <v>253</v>
      </c>
      <c r="B195" s="15" t="s">
        <v>280</v>
      </c>
      <c r="C195" s="5" t="s">
        <v>36</v>
      </c>
      <c r="D195" s="5" t="s">
        <v>19</v>
      </c>
      <c r="E195" s="4">
        <v>2</v>
      </c>
      <c r="F195" s="4">
        <v>0</v>
      </c>
    </row>
    <row r="196" spans="1:6" x14ac:dyDescent="0.2">
      <c r="A196" t="s">
        <v>253</v>
      </c>
      <c r="B196" s="15" t="s">
        <v>280</v>
      </c>
      <c r="C196" t="s">
        <v>37</v>
      </c>
      <c r="D196" s="5" t="s">
        <v>102</v>
      </c>
      <c r="E196" s="4">
        <v>2</v>
      </c>
      <c r="F196" s="4">
        <v>0</v>
      </c>
    </row>
    <row r="197" spans="1:6" x14ac:dyDescent="0.2">
      <c r="A197" t="s">
        <v>253</v>
      </c>
      <c r="B197" s="15" t="s">
        <v>280</v>
      </c>
      <c r="C197" s="5" t="s">
        <v>11</v>
      </c>
      <c r="D197" t="s">
        <v>20</v>
      </c>
      <c r="E197" s="4">
        <v>2</v>
      </c>
      <c r="F197" s="4">
        <v>0</v>
      </c>
    </row>
    <row r="198" spans="1:6" x14ac:dyDescent="0.2">
      <c r="A198" t="s">
        <v>254</v>
      </c>
      <c r="B198" s="15" t="s">
        <v>280</v>
      </c>
      <c r="C198" s="5" t="s">
        <v>36</v>
      </c>
      <c r="D198" s="5" t="s">
        <v>11</v>
      </c>
      <c r="E198" s="4">
        <v>3</v>
      </c>
      <c r="F198" s="4">
        <v>1</v>
      </c>
    </row>
    <row r="199" spans="1:6" x14ac:dyDescent="0.2">
      <c r="A199" t="s">
        <v>254</v>
      </c>
      <c r="B199" s="15" t="s">
        <v>280</v>
      </c>
      <c r="C199" s="5" t="s">
        <v>37</v>
      </c>
      <c r="D199" s="5" t="s">
        <v>21</v>
      </c>
      <c r="E199" s="4">
        <v>3</v>
      </c>
      <c r="F199" s="4">
        <v>0</v>
      </c>
    </row>
    <row r="200" spans="1:6" x14ac:dyDescent="0.2">
      <c r="A200" t="s">
        <v>255</v>
      </c>
      <c r="B200" s="15" t="s">
        <v>280</v>
      </c>
      <c r="C200" s="5" t="s">
        <v>11</v>
      </c>
      <c r="D200" s="5" t="s">
        <v>21</v>
      </c>
      <c r="E200" s="15">
        <v>1</v>
      </c>
      <c r="F200" s="4">
        <v>0</v>
      </c>
    </row>
    <row r="201" spans="1:6" x14ac:dyDescent="0.2">
      <c r="A201" s="22" t="s">
        <v>256</v>
      </c>
      <c r="B201" s="23" t="s">
        <v>280</v>
      </c>
      <c r="C201" s="24" t="s">
        <v>37</v>
      </c>
      <c r="D201" s="24" t="s">
        <v>36</v>
      </c>
      <c r="E201" s="25">
        <v>3</v>
      </c>
      <c r="F201" s="25">
        <v>2</v>
      </c>
    </row>
    <row r="202" spans="1:6" x14ac:dyDescent="0.2">
      <c r="A202" t="s">
        <v>253</v>
      </c>
      <c r="B202" s="15" t="s">
        <v>281</v>
      </c>
      <c r="C202" s="5" t="s">
        <v>6</v>
      </c>
      <c r="D202" s="5" t="s">
        <v>92</v>
      </c>
      <c r="E202" s="4">
        <v>2</v>
      </c>
      <c r="F202" s="4">
        <v>0</v>
      </c>
    </row>
    <row r="203" spans="1:6" x14ac:dyDescent="0.2">
      <c r="A203" t="s">
        <v>253</v>
      </c>
      <c r="B203" s="15" t="s">
        <v>281</v>
      </c>
      <c r="C203" s="5" t="s">
        <v>4</v>
      </c>
      <c r="D203" s="5" t="s">
        <v>11</v>
      </c>
      <c r="E203" s="4">
        <v>2</v>
      </c>
      <c r="F203" s="4">
        <v>0</v>
      </c>
    </row>
    <row r="204" spans="1:6" x14ac:dyDescent="0.2">
      <c r="A204" t="s">
        <v>253</v>
      </c>
      <c r="B204" s="15" t="s">
        <v>281</v>
      </c>
      <c r="C204" s="5" t="s">
        <v>37</v>
      </c>
      <c r="D204" s="5" t="s">
        <v>20</v>
      </c>
      <c r="E204" s="4">
        <v>2</v>
      </c>
      <c r="F204" s="4">
        <v>0</v>
      </c>
    </row>
    <row r="205" spans="1:6" x14ac:dyDescent="0.2">
      <c r="A205" t="s">
        <v>253</v>
      </c>
      <c r="B205" s="15" t="s">
        <v>281</v>
      </c>
      <c r="C205" s="5" t="s">
        <v>36</v>
      </c>
      <c r="D205" s="5" t="s">
        <v>19</v>
      </c>
      <c r="E205" s="4">
        <v>2</v>
      </c>
      <c r="F205" s="4">
        <v>0</v>
      </c>
    </row>
    <row r="206" spans="1:6" x14ac:dyDescent="0.2">
      <c r="A206" t="s">
        <v>254</v>
      </c>
      <c r="B206" s="15" t="s">
        <v>281</v>
      </c>
      <c r="C206" s="5" t="s">
        <v>37</v>
      </c>
      <c r="D206" s="5" t="s">
        <v>36</v>
      </c>
      <c r="E206" s="4">
        <v>3</v>
      </c>
      <c r="F206" s="4">
        <v>0</v>
      </c>
    </row>
    <row r="207" spans="1:6" x14ac:dyDescent="0.2">
      <c r="A207" t="s">
        <v>254</v>
      </c>
      <c r="B207" s="15" t="s">
        <v>281</v>
      </c>
      <c r="C207" s="5" t="s">
        <v>6</v>
      </c>
      <c r="D207" s="5" t="s">
        <v>4</v>
      </c>
      <c r="E207" s="4">
        <v>3</v>
      </c>
      <c r="F207" s="4">
        <v>1</v>
      </c>
    </row>
    <row r="208" spans="1:6" x14ac:dyDescent="0.2">
      <c r="A208" t="s">
        <v>255</v>
      </c>
      <c r="B208" s="15" t="s">
        <v>281</v>
      </c>
      <c r="C208" s="5" t="s">
        <v>36</v>
      </c>
      <c r="D208" s="5" t="s">
        <v>4</v>
      </c>
      <c r="E208" s="15">
        <v>1</v>
      </c>
      <c r="F208" s="4">
        <v>0</v>
      </c>
    </row>
    <row r="209" spans="1:6" x14ac:dyDescent="0.2">
      <c r="A209" s="22" t="s">
        <v>256</v>
      </c>
      <c r="B209" s="23" t="s">
        <v>281</v>
      </c>
      <c r="C209" s="24" t="s">
        <v>6</v>
      </c>
      <c r="D209" s="24" t="s">
        <v>37</v>
      </c>
      <c r="E209" s="25">
        <v>3</v>
      </c>
      <c r="F209" s="25">
        <v>2</v>
      </c>
    </row>
    <row r="210" spans="1:6" x14ac:dyDescent="0.2">
      <c r="A210" t="s">
        <v>253</v>
      </c>
      <c r="B210" s="15" t="s">
        <v>264</v>
      </c>
      <c r="C210" s="17" t="s">
        <v>4</v>
      </c>
      <c r="D210" s="17" t="s">
        <v>11</v>
      </c>
      <c r="E210" s="4">
        <v>2</v>
      </c>
      <c r="F210" s="4">
        <v>1</v>
      </c>
    </row>
    <row r="211" spans="1:6" x14ac:dyDescent="0.2">
      <c r="A211" t="s">
        <v>253</v>
      </c>
      <c r="B211" s="15" t="s">
        <v>264</v>
      </c>
      <c r="C211" s="14" t="s">
        <v>6</v>
      </c>
      <c r="D211" s="14" t="s">
        <v>19</v>
      </c>
      <c r="E211" s="4">
        <v>2</v>
      </c>
      <c r="F211" s="4">
        <v>0</v>
      </c>
    </row>
    <row r="212" spans="1:6" x14ac:dyDescent="0.2">
      <c r="A212" t="s">
        <v>253</v>
      </c>
      <c r="B212" s="15" t="s">
        <v>264</v>
      </c>
      <c r="C212" s="17" t="s">
        <v>36</v>
      </c>
      <c r="D212" s="14" t="s">
        <v>85</v>
      </c>
      <c r="E212" s="4">
        <v>2</v>
      </c>
      <c r="F212" s="4">
        <v>0</v>
      </c>
    </row>
    <row r="213" spans="1:6" x14ac:dyDescent="0.2">
      <c r="A213" t="s">
        <v>253</v>
      </c>
      <c r="B213" s="15" t="s">
        <v>264</v>
      </c>
      <c r="C213" s="14" t="s">
        <v>20</v>
      </c>
      <c r="D213" s="17" t="s">
        <v>87</v>
      </c>
      <c r="E213" s="4">
        <v>2</v>
      </c>
      <c r="F213" s="4">
        <v>0</v>
      </c>
    </row>
    <row r="214" spans="1:6" x14ac:dyDescent="0.2">
      <c r="A214" t="s">
        <v>254</v>
      </c>
      <c r="B214" s="15" t="s">
        <v>264</v>
      </c>
      <c r="C214" s="17" t="s">
        <v>4</v>
      </c>
      <c r="D214" s="17" t="s">
        <v>20</v>
      </c>
      <c r="E214" s="4">
        <v>2</v>
      </c>
      <c r="F214" s="4">
        <v>1</v>
      </c>
    </row>
    <row r="215" spans="1:6" x14ac:dyDescent="0.2">
      <c r="A215" t="s">
        <v>254</v>
      </c>
      <c r="B215" s="15" t="s">
        <v>264</v>
      </c>
      <c r="C215" s="14" t="s">
        <v>6</v>
      </c>
      <c r="D215" s="17" t="s">
        <v>36</v>
      </c>
      <c r="E215" s="4">
        <v>2</v>
      </c>
      <c r="F215" s="4">
        <v>1</v>
      </c>
    </row>
    <row r="216" spans="1:6" x14ac:dyDescent="0.2">
      <c r="A216" t="s">
        <v>255</v>
      </c>
      <c r="B216" s="15" t="s">
        <v>264</v>
      </c>
      <c r="C216" s="17" t="s">
        <v>20</v>
      </c>
      <c r="D216" s="17" t="s">
        <v>36</v>
      </c>
      <c r="E216" s="15">
        <v>1</v>
      </c>
      <c r="F216" s="4">
        <v>0</v>
      </c>
    </row>
    <row r="217" spans="1:6" x14ac:dyDescent="0.2">
      <c r="A217" s="22" t="s">
        <v>256</v>
      </c>
      <c r="B217" s="23" t="s">
        <v>264</v>
      </c>
      <c r="C217" s="26" t="s">
        <v>6</v>
      </c>
      <c r="D217" s="27" t="s">
        <v>4</v>
      </c>
      <c r="E217" s="25">
        <v>2</v>
      </c>
      <c r="F217" s="25">
        <v>0</v>
      </c>
    </row>
    <row r="218" spans="1:6" x14ac:dyDescent="0.2">
      <c r="A218" t="s">
        <v>253</v>
      </c>
      <c r="B218" s="15" t="s">
        <v>263</v>
      </c>
      <c r="C218" s="5" t="s">
        <v>36</v>
      </c>
      <c r="D218" s="5" t="s">
        <v>4</v>
      </c>
      <c r="E218" s="15">
        <v>2</v>
      </c>
      <c r="F218" s="4">
        <v>1</v>
      </c>
    </row>
    <row r="219" spans="1:6" x14ac:dyDescent="0.2">
      <c r="A219" t="s">
        <v>253</v>
      </c>
      <c r="B219" s="15" t="s">
        <v>263</v>
      </c>
      <c r="C219" s="5" t="s">
        <v>19</v>
      </c>
      <c r="D219" s="5" t="s">
        <v>37</v>
      </c>
      <c r="E219" s="4">
        <v>2</v>
      </c>
      <c r="F219" s="4">
        <v>0</v>
      </c>
    </row>
    <row r="220" spans="1:6" x14ac:dyDescent="0.2">
      <c r="A220" t="s">
        <v>254</v>
      </c>
      <c r="B220" s="15" t="s">
        <v>263</v>
      </c>
      <c r="C220" s="17" t="s">
        <v>6</v>
      </c>
      <c r="D220" s="5" t="s">
        <v>19</v>
      </c>
      <c r="E220" s="4">
        <v>2</v>
      </c>
      <c r="F220" s="4">
        <v>0</v>
      </c>
    </row>
    <row r="221" spans="1:6" x14ac:dyDescent="0.2">
      <c r="A221" t="s">
        <v>254</v>
      </c>
      <c r="B221" s="15" t="s">
        <v>263</v>
      </c>
      <c r="C221" s="17" t="s">
        <v>20</v>
      </c>
      <c r="D221" s="5" t="s">
        <v>36</v>
      </c>
      <c r="E221" s="4">
        <v>2</v>
      </c>
      <c r="F221" s="4">
        <v>0</v>
      </c>
    </row>
    <row r="222" spans="1:6" x14ac:dyDescent="0.2">
      <c r="A222" t="s">
        <v>255</v>
      </c>
      <c r="B222" s="15" t="s">
        <v>263</v>
      </c>
      <c r="C222" s="17" t="s">
        <v>36</v>
      </c>
      <c r="D222" s="5" t="s">
        <v>19</v>
      </c>
      <c r="E222" s="15">
        <v>1</v>
      </c>
      <c r="F222" s="4">
        <v>0</v>
      </c>
    </row>
    <row r="223" spans="1:6" x14ac:dyDescent="0.2">
      <c r="A223" s="22" t="s">
        <v>256</v>
      </c>
      <c r="B223" s="23" t="s">
        <v>263</v>
      </c>
      <c r="C223" s="27" t="s">
        <v>20</v>
      </c>
      <c r="D223" s="24" t="s">
        <v>6</v>
      </c>
      <c r="E223" s="25">
        <v>2</v>
      </c>
      <c r="F223" s="25">
        <v>0</v>
      </c>
    </row>
    <row r="224" spans="1:6" x14ac:dyDescent="0.2">
      <c r="A224" t="s">
        <v>254</v>
      </c>
      <c r="B224" s="15" t="s">
        <v>262</v>
      </c>
      <c r="C224" s="17" t="s">
        <v>6</v>
      </c>
      <c r="D224" s="17" t="s">
        <v>20</v>
      </c>
      <c r="E224" s="4">
        <v>2</v>
      </c>
      <c r="F224" s="4">
        <v>1</v>
      </c>
    </row>
    <row r="225" spans="1:6" x14ac:dyDescent="0.2">
      <c r="A225" t="s">
        <v>254</v>
      </c>
      <c r="B225" s="15" t="s">
        <v>262</v>
      </c>
      <c r="C225" s="17" t="s">
        <v>36</v>
      </c>
      <c r="D225" s="17" t="s">
        <v>69</v>
      </c>
      <c r="E225" s="4">
        <v>2</v>
      </c>
      <c r="F225" s="4">
        <v>0</v>
      </c>
    </row>
    <row r="226" spans="1:6" x14ac:dyDescent="0.2">
      <c r="A226" t="s">
        <v>255</v>
      </c>
      <c r="B226" s="15" t="s">
        <v>262</v>
      </c>
      <c r="C226" s="17" t="s">
        <v>20</v>
      </c>
      <c r="D226" s="17" t="s">
        <v>69</v>
      </c>
      <c r="E226" s="15">
        <v>1</v>
      </c>
      <c r="F226" s="4">
        <v>0</v>
      </c>
    </row>
    <row r="227" spans="1:6" x14ac:dyDescent="0.2">
      <c r="A227" t="s">
        <v>256</v>
      </c>
      <c r="B227" s="15" t="s">
        <v>262</v>
      </c>
      <c r="C227" s="17" t="s">
        <v>6</v>
      </c>
      <c r="D227" s="17" t="s">
        <v>36</v>
      </c>
      <c r="E227" s="4">
        <v>2</v>
      </c>
      <c r="F227" s="4">
        <v>0</v>
      </c>
    </row>
    <row r="228" spans="1:6" x14ac:dyDescent="0.2">
      <c r="A228" t="s">
        <v>254</v>
      </c>
      <c r="B228" s="15" t="s">
        <v>261</v>
      </c>
      <c r="C228" s="17" t="s">
        <v>20</v>
      </c>
      <c r="D228" s="17" t="s">
        <v>19</v>
      </c>
      <c r="E228" s="4">
        <v>2</v>
      </c>
      <c r="F228" s="4">
        <v>1</v>
      </c>
    </row>
    <row r="229" spans="1:6" x14ac:dyDescent="0.2">
      <c r="A229" t="s">
        <v>254</v>
      </c>
      <c r="B229" s="15" t="s">
        <v>261</v>
      </c>
      <c r="C229" s="17" t="s">
        <v>6</v>
      </c>
      <c r="D229" s="5" t="s">
        <v>58</v>
      </c>
      <c r="E229" s="4">
        <v>1</v>
      </c>
      <c r="F229" s="4">
        <v>0</v>
      </c>
    </row>
    <row r="230" spans="1:6" x14ac:dyDescent="0.2">
      <c r="A230" s="22" t="s">
        <v>256</v>
      </c>
      <c r="B230" s="23" t="s">
        <v>261</v>
      </c>
      <c r="C230" s="27" t="s">
        <v>20</v>
      </c>
      <c r="D230" s="27" t="s">
        <v>6</v>
      </c>
      <c r="E230" s="25">
        <v>2</v>
      </c>
      <c r="F230" s="25">
        <v>0</v>
      </c>
    </row>
  </sheetData>
  <autoFilter ref="A1:D174" xr:uid="{00000000-0009-0000-0000-000001000000}"/>
  <sortState xmlns:xlrd2="http://schemas.microsoft.com/office/spreadsheetml/2017/richdata2" ref="K3:O34">
    <sortCondition descending="1" ref="O3:O34"/>
    <sortCondition descending="1" ref="M3:M34"/>
    <sortCondition ref="N3:N34"/>
    <sortCondition ref="K3:K34"/>
  </sortState>
  <pageMargins left="0.70866141732283472" right="0.70866141732283472" top="0.74803149606299213" bottom="0.62992125984251968" header="0.31496062992125984" footer="0.31496062992125984"/>
  <pageSetup paperSize="9" orientation="portrait" r:id="rId1"/>
  <headerFooter>
    <oddHeader>&amp;LSalibandyliitto&amp;CMiesten Salibandyliigan / F-liigan pudotuspelit ottelusarjoittain 1992-2022&amp;R6.5.2022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0" width="16.28515625" customWidth="1"/>
    <col min="11" max="11" width="17.7109375" bestFit="1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38422</v>
      </c>
      <c r="C4" t="s">
        <v>6</v>
      </c>
      <c r="D4" s="4" t="s">
        <v>5</v>
      </c>
      <c r="E4" s="5" t="s">
        <v>163</v>
      </c>
      <c r="F4" s="4">
        <v>11</v>
      </c>
      <c r="G4" s="4" t="s">
        <v>5</v>
      </c>
      <c r="H4" s="4">
        <v>3</v>
      </c>
      <c r="I4" s="4">
        <v>185</v>
      </c>
      <c r="J4" t="s">
        <v>17</v>
      </c>
      <c r="K4" s="5" t="s">
        <v>147</v>
      </c>
      <c r="M4" s="5" t="s">
        <v>6</v>
      </c>
      <c r="N4" s="4">
        <v>10</v>
      </c>
      <c r="O4" s="4">
        <v>9</v>
      </c>
      <c r="P4" s="4">
        <v>0</v>
      </c>
      <c r="Q4" s="4">
        <v>1</v>
      </c>
      <c r="R4" s="4">
        <f>SUM(F4+H5+F6+F29+H30+F31+F46+H47+F48+H49)</f>
        <v>72</v>
      </c>
      <c r="S4" s="4">
        <f>SUM(H4+F5+H6+H29+F30+H31+H46+F47+H48+F49)</f>
        <v>39</v>
      </c>
      <c r="T4" s="4">
        <v>18</v>
      </c>
    </row>
    <row r="5" spans="1:20" x14ac:dyDescent="0.2">
      <c r="A5" s="12">
        <v>38424</v>
      </c>
      <c r="C5" s="5" t="s">
        <v>163</v>
      </c>
      <c r="D5" s="4" t="s">
        <v>5</v>
      </c>
      <c r="E5" t="s">
        <v>6</v>
      </c>
      <c r="F5" s="4">
        <v>5</v>
      </c>
      <c r="G5" s="4" t="s">
        <v>5</v>
      </c>
      <c r="H5" s="4">
        <v>6</v>
      </c>
      <c r="I5" s="4">
        <v>763</v>
      </c>
      <c r="J5" t="s">
        <v>162</v>
      </c>
      <c r="K5" s="5" t="s">
        <v>165</v>
      </c>
      <c r="M5" s="5" t="s">
        <v>19</v>
      </c>
      <c r="N5" s="4">
        <v>14</v>
      </c>
      <c r="O5" s="4">
        <v>7</v>
      </c>
      <c r="P5" s="4">
        <v>0</v>
      </c>
      <c r="Q5" s="4">
        <v>7</v>
      </c>
      <c r="R5" s="4">
        <f>SUM(F21+H22+F23+H24+F25+H34+F35+H36+F37+H38+H46+F47+H48+F49)</f>
        <v>65</v>
      </c>
      <c r="S5" s="4">
        <f>SUM(H21+F22+H23+F24+H25+F34+H35+F36+H37+F38+F46+H47+F48+H49)</f>
        <v>62</v>
      </c>
      <c r="T5" s="4">
        <v>14</v>
      </c>
    </row>
    <row r="6" spans="1:20" x14ac:dyDescent="0.2">
      <c r="A6" s="12">
        <v>38427</v>
      </c>
      <c r="C6" t="s">
        <v>6</v>
      </c>
      <c r="D6" s="4" t="s">
        <v>5</v>
      </c>
      <c r="E6" s="5" t="s">
        <v>163</v>
      </c>
      <c r="F6" s="4">
        <v>6</v>
      </c>
      <c r="G6" s="4" t="s">
        <v>5</v>
      </c>
      <c r="H6" s="4">
        <v>3</v>
      </c>
      <c r="I6" s="4">
        <v>454</v>
      </c>
      <c r="J6" t="s">
        <v>159</v>
      </c>
      <c r="K6" s="5" t="s">
        <v>158</v>
      </c>
      <c r="M6" s="5" t="s">
        <v>121</v>
      </c>
      <c r="N6" s="4">
        <v>10</v>
      </c>
      <c r="O6" s="4">
        <v>6</v>
      </c>
      <c r="P6" s="4">
        <v>0</v>
      </c>
      <c r="Q6" s="4">
        <v>4</v>
      </c>
      <c r="R6" s="4">
        <f>SUM(F9+H10+F11+H12+F34+H35+F36+H37+F38+F42)</f>
        <v>49</v>
      </c>
      <c r="S6" s="4">
        <f>SUM(H9+F10+H11+F12+H34+F35+H36+F37+H38+H42)</f>
        <v>48</v>
      </c>
      <c r="T6" s="4">
        <v>12</v>
      </c>
    </row>
    <row r="7" spans="1:20" x14ac:dyDescent="0.2">
      <c r="C7" s="1" t="s">
        <v>131</v>
      </c>
      <c r="M7" s="5" t="s">
        <v>11</v>
      </c>
      <c r="N7" s="4">
        <v>8</v>
      </c>
      <c r="O7" s="4">
        <v>3</v>
      </c>
      <c r="P7" s="4">
        <v>0</v>
      </c>
      <c r="Q7" s="4">
        <v>5</v>
      </c>
      <c r="R7" s="4">
        <f>SUM(H15+F16+H17+F18+H29+F30+H31+H42)</f>
        <v>31</v>
      </c>
      <c r="S7" s="4">
        <f>SUM(F15+H16+F17+H18+F29+H30+F31+F42)</f>
        <v>46</v>
      </c>
      <c r="T7" s="4">
        <v>6</v>
      </c>
    </row>
    <row r="8" spans="1:20" x14ac:dyDescent="0.2">
      <c r="C8"/>
      <c r="M8" t="s">
        <v>4</v>
      </c>
      <c r="N8" s="4">
        <v>5</v>
      </c>
      <c r="O8" s="4">
        <v>2</v>
      </c>
      <c r="P8" s="4">
        <v>0</v>
      </c>
      <c r="Q8" s="4">
        <v>3</v>
      </c>
      <c r="R8" s="4">
        <f>SUM(H21+F22+H23+F24+H25)</f>
        <v>21</v>
      </c>
      <c r="S8" s="4">
        <f>SUM(F21+H22+F23+H24+F25)</f>
        <v>28</v>
      </c>
      <c r="T8" s="4">
        <v>4</v>
      </c>
    </row>
    <row r="9" spans="1:20" x14ac:dyDescent="0.2">
      <c r="A9" s="12">
        <v>38423</v>
      </c>
      <c r="C9" s="5" t="s">
        <v>121</v>
      </c>
      <c r="D9" s="4" t="s">
        <v>5</v>
      </c>
      <c r="E9" s="5" t="s">
        <v>87</v>
      </c>
      <c r="F9" s="4">
        <v>5</v>
      </c>
      <c r="G9" s="4" t="s">
        <v>5</v>
      </c>
      <c r="H9" s="4">
        <v>4</v>
      </c>
      <c r="I9" s="4">
        <v>327</v>
      </c>
      <c r="J9" s="5" t="s">
        <v>158</v>
      </c>
      <c r="K9" s="5" t="s">
        <v>159</v>
      </c>
      <c r="M9" t="s">
        <v>20</v>
      </c>
      <c r="N9" s="4">
        <v>4</v>
      </c>
      <c r="O9" s="4">
        <v>1</v>
      </c>
      <c r="P9" s="4">
        <v>0</v>
      </c>
      <c r="Q9" s="4">
        <v>3</v>
      </c>
      <c r="R9" s="4">
        <f>SUM(F15+H16+F17+H18)</f>
        <v>14</v>
      </c>
      <c r="S9" s="4">
        <f>SUM(H15+F16+H17+F18)</f>
        <v>13</v>
      </c>
      <c r="T9" s="4">
        <v>2</v>
      </c>
    </row>
    <row r="10" spans="1:20" x14ac:dyDescent="0.2">
      <c r="A10" s="12">
        <v>38425</v>
      </c>
      <c r="C10" s="5" t="s">
        <v>87</v>
      </c>
      <c r="D10" s="4" t="s">
        <v>5</v>
      </c>
      <c r="E10" s="5" t="s">
        <v>121</v>
      </c>
      <c r="F10" s="4">
        <v>6</v>
      </c>
      <c r="G10" s="4" t="s">
        <v>5</v>
      </c>
      <c r="H10" s="4">
        <v>5</v>
      </c>
      <c r="I10" s="4">
        <v>441</v>
      </c>
      <c r="J10" t="s">
        <v>157</v>
      </c>
      <c r="K10" s="5" t="s">
        <v>156</v>
      </c>
      <c r="M10" s="5" t="s">
        <v>87</v>
      </c>
      <c r="N10" s="4">
        <v>4</v>
      </c>
      <c r="O10" s="4">
        <v>1</v>
      </c>
      <c r="P10" s="4">
        <v>0</v>
      </c>
      <c r="Q10" s="4">
        <v>3</v>
      </c>
      <c r="R10" s="4">
        <f>SUM(H9+F10+H11+F12)</f>
        <v>21</v>
      </c>
      <c r="S10" s="4">
        <f>SUM(F9+H10+F11+H12)</f>
        <v>25</v>
      </c>
      <c r="T10" s="4">
        <v>2</v>
      </c>
    </row>
    <row r="11" spans="1:20" x14ac:dyDescent="0.2">
      <c r="A11" s="12">
        <v>38427</v>
      </c>
      <c r="C11" s="5" t="s">
        <v>121</v>
      </c>
      <c r="D11" s="4" t="s">
        <v>5</v>
      </c>
      <c r="E11" s="5" t="s">
        <v>87</v>
      </c>
      <c r="F11" s="4">
        <v>8</v>
      </c>
      <c r="G11" s="4" t="s">
        <v>5</v>
      </c>
      <c r="H11" s="4">
        <v>5</v>
      </c>
      <c r="I11" s="4">
        <v>395</v>
      </c>
      <c r="J11" t="s">
        <v>160</v>
      </c>
      <c r="K11" s="5" t="s">
        <v>161</v>
      </c>
      <c r="M11" s="5" t="s">
        <v>163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11</v>
      </c>
      <c r="S11" s="4">
        <f>SUM(F4+H5+F6)</f>
        <v>23</v>
      </c>
      <c r="T11" s="4">
        <v>0</v>
      </c>
    </row>
    <row r="12" spans="1:20" x14ac:dyDescent="0.2">
      <c r="A12" s="12">
        <v>38430</v>
      </c>
      <c r="C12" s="5" t="s">
        <v>87</v>
      </c>
      <c r="D12" s="4" t="s">
        <v>5</v>
      </c>
      <c r="E12" s="5" t="s">
        <v>121</v>
      </c>
      <c r="F12" s="4">
        <v>6</v>
      </c>
      <c r="G12" s="4" t="s">
        <v>5</v>
      </c>
      <c r="H12" s="4">
        <v>7</v>
      </c>
      <c r="I12" s="4">
        <v>415</v>
      </c>
      <c r="J12" t="s">
        <v>162</v>
      </c>
      <c r="K12" s="5" t="s">
        <v>30</v>
      </c>
      <c r="N12" s="4">
        <f>SUM(N4:N11)</f>
        <v>58</v>
      </c>
      <c r="O12" s="4">
        <f t="shared" ref="O12:T12" si="0">SUM(O4:O11)</f>
        <v>29</v>
      </c>
      <c r="P12" s="4">
        <f t="shared" si="0"/>
        <v>0</v>
      </c>
      <c r="Q12" s="4">
        <f t="shared" si="0"/>
        <v>29</v>
      </c>
      <c r="R12" s="4">
        <f t="shared" si="0"/>
        <v>284</v>
      </c>
      <c r="S12" s="4">
        <f t="shared" si="0"/>
        <v>284</v>
      </c>
      <c r="T12" s="4">
        <f t="shared" si="0"/>
        <v>58</v>
      </c>
    </row>
    <row r="13" spans="1:20" x14ac:dyDescent="0.2">
      <c r="C13" s="1" t="s">
        <v>145</v>
      </c>
      <c r="K13" s="5"/>
    </row>
    <row r="14" spans="1:20" x14ac:dyDescent="0.2">
      <c r="C14"/>
      <c r="K14" s="5"/>
    </row>
    <row r="15" spans="1:20" x14ac:dyDescent="0.2">
      <c r="A15" s="12">
        <v>38423</v>
      </c>
      <c r="C15" t="s">
        <v>20</v>
      </c>
      <c r="D15" s="4" t="s">
        <v>5</v>
      </c>
      <c r="E15" s="5" t="s">
        <v>11</v>
      </c>
      <c r="F15" s="4">
        <v>3</v>
      </c>
      <c r="G15" s="4" t="s">
        <v>5</v>
      </c>
      <c r="H15" s="4">
        <v>5</v>
      </c>
      <c r="I15" s="4">
        <v>516</v>
      </c>
      <c r="J15" t="s">
        <v>32</v>
      </c>
      <c r="K15" t="s">
        <v>164</v>
      </c>
      <c r="M15" s="1" t="s">
        <v>252</v>
      </c>
    </row>
    <row r="16" spans="1:20" x14ac:dyDescent="0.2">
      <c r="A16" s="12">
        <v>38424</v>
      </c>
      <c r="C16" s="5" t="s">
        <v>11</v>
      </c>
      <c r="D16" s="4" t="s">
        <v>5</v>
      </c>
      <c r="E16" t="s">
        <v>20</v>
      </c>
      <c r="F16" s="4">
        <v>4</v>
      </c>
      <c r="G16" s="4" t="s">
        <v>5</v>
      </c>
      <c r="H16" s="4">
        <v>2</v>
      </c>
      <c r="I16" s="4">
        <v>394</v>
      </c>
      <c r="J16" t="s">
        <v>166</v>
      </c>
      <c r="K16" s="5" t="s">
        <v>167</v>
      </c>
      <c r="M16" t="s">
        <v>253</v>
      </c>
      <c r="N16" s="15" t="s">
        <v>272</v>
      </c>
      <c r="O16" s="5" t="s">
        <v>6</v>
      </c>
      <c r="P16" s="5" t="s">
        <v>163</v>
      </c>
      <c r="Q16" s="4">
        <v>3</v>
      </c>
      <c r="R16" s="4">
        <v>0</v>
      </c>
    </row>
    <row r="17" spans="1:18" x14ac:dyDescent="0.2">
      <c r="A17" s="12">
        <v>38427</v>
      </c>
      <c r="C17" t="s">
        <v>20</v>
      </c>
      <c r="D17" s="4" t="s">
        <v>5</v>
      </c>
      <c r="E17" s="5" t="s">
        <v>11</v>
      </c>
      <c r="F17" s="4">
        <v>7</v>
      </c>
      <c r="G17" s="4" t="s">
        <v>5</v>
      </c>
      <c r="H17" s="4">
        <v>0</v>
      </c>
      <c r="I17" s="4">
        <v>733</v>
      </c>
      <c r="J17" t="s">
        <v>153</v>
      </c>
      <c r="K17" s="5" t="s">
        <v>154</v>
      </c>
      <c r="M17" t="s">
        <v>253</v>
      </c>
      <c r="N17" s="15" t="s">
        <v>272</v>
      </c>
      <c r="O17" s="5" t="s">
        <v>121</v>
      </c>
      <c r="P17" s="5" t="s">
        <v>87</v>
      </c>
      <c r="Q17" s="4">
        <v>3</v>
      </c>
      <c r="R17" s="4">
        <v>1</v>
      </c>
    </row>
    <row r="18" spans="1:18" x14ac:dyDescent="0.2">
      <c r="A18" s="12">
        <v>38429</v>
      </c>
      <c r="C18" s="5" t="s">
        <v>11</v>
      </c>
      <c r="D18" s="4" t="s">
        <v>5</v>
      </c>
      <c r="E18" t="s">
        <v>20</v>
      </c>
      <c r="F18" s="4">
        <v>4</v>
      </c>
      <c r="G18" s="4" t="s">
        <v>5</v>
      </c>
      <c r="H18" s="4">
        <v>2</v>
      </c>
      <c r="I18" s="4">
        <v>261</v>
      </c>
      <c r="J18" t="s">
        <v>25</v>
      </c>
      <c r="K18" s="5" t="s">
        <v>26</v>
      </c>
      <c r="M18" t="s">
        <v>253</v>
      </c>
      <c r="N18" s="15" t="s">
        <v>272</v>
      </c>
      <c r="O18" s="5" t="s">
        <v>11</v>
      </c>
      <c r="P18" t="s">
        <v>20</v>
      </c>
      <c r="Q18" s="4">
        <v>3</v>
      </c>
      <c r="R18" s="4">
        <v>1</v>
      </c>
    </row>
    <row r="19" spans="1:18" x14ac:dyDescent="0.2">
      <c r="C19" s="1" t="s">
        <v>46</v>
      </c>
      <c r="M19" t="s">
        <v>253</v>
      </c>
      <c r="N19" s="15" t="s">
        <v>272</v>
      </c>
      <c r="O19" s="5" t="s">
        <v>19</v>
      </c>
      <c r="P19" t="s">
        <v>4</v>
      </c>
      <c r="Q19" s="4">
        <v>3</v>
      </c>
      <c r="R19" s="4">
        <v>2</v>
      </c>
    </row>
    <row r="20" spans="1:18" x14ac:dyDescent="0.2">
      <c r="M20" t="s">
        <v>254</v>
      </c>
      <c r="N20" s="15" t="s">
        <v>272</v>
      </c>
      <c r="O20" s="5" t="s">
        <v>6</v>
      </c>
      <c r="P20" s="5" t="s">
        <v>11</v>
      </c>
      <c r="Q20" s="4">
        <v>3</v>
      </c>
      <c r="R20" s="4">
        <v>0</v>
      </c>
    </row>
    <row r="21" spans="1:18" x14ac:dyDescent="0.2">
      <c r="A21" s="12">
        <v>38422</v>
      </c>
      <c r="C21" s="5" t="s">
        <v>19</v>
      </c>
      <c r="D21" s="4" t="s">
        <v>5</v>
      </c>
      <c r="E21" t="s">
        <v>4</v>
      </c>
      <c r="F21" s="4">
        <v>7</v>
      </c>
      <c r="G21" s="4" t="s">
        <v>5</v>
      </c>
      <c r="H21" s="4">
        <v>4</v>
      </c>
      <c r="I21" s="4">
        <v>426</v>
      </c>
      <c r="J21" t="s">
        <v>160</v>
      </c>
      <c r="K21" s="5" t="s">
        <v>161</v>
      </c>
      <c r="M21" t="s">
        <v>254</v>
      </c>
      <c r="N21" s="15" t="s">
        <v>272</v>
      </c>
      <c r="O21" s="5" t="s">
        <v>19</v>
      </c>
      <c r="P21" s="5" t="s">
        <v>121</v>
      </c>
      <c r="Q21" s="4">
        <v>3</v>
      </c>
      <c r="R21" s="4">
        <v>2</v>
      </c>
    </row>
    <row r="22" spans="1:18" x14ac:dyDescent="0.2">
      <c r="A22" s="12">
        <v>38424</v>
      </c>
      <c r="C22" t="s">
        <v>4</v>
      </c>
      <c r="D22" s="4" t="s">
        <v>5</v>
      </c>
      <c r="E22" s="5" t="s">
        <v>19</v>
      </c>
      <c r="F22" s="4">
        <v>4</v>
      </c>
      <c r="G22" s="4" t="s">
        <v>5</v>
      </c>
      <c r="H22" s="4">
        <v>3</v>
      </c>
      <c r="I22" s="4">
        <v>653</v>
      </c>
      <c r="J22" t="s">
        <v>153</v>
      </c>
      <c r="K22" s="5" t="s">
        <v>154</v>
      </c>
      <c r="M22" t="s">
        <v>255</v>
      </c>
      <c r="N22" s="15" t="s">
        <v>272</v>
      </c>
      <c r="O22" s="5" t="s">
        <v>121</v>
      </c>
      <c r="P22" s="5" t="s">
        <v>11</v>
      </c>
      <c r="Q22" s="15">
        <v>1</v>
      </c>
      <c r="R22" s="4">
        <v>0</v>
      </c>
    </row>
    <row r="23" spans="1:18" x14ac:dyDescent="0.2">
      <c r="A23" s="12">
        <v>38427</v>
      </c>
      <c r="C23" s="5" t="s">
        <v>19</v>
      </c>
      <c r="D23" s="4" t="s">
        <v>5</v>
      </c>
      <c r="E23" t="s">
        <v>4</v>
      </c>
      <c r="F23" s="4">
        <v>4</v>
      </c>
      <c r="G23" s="4" t="s">
        <v>5</v>
      </c>
      <c r="H23" s="4">
        <v>2</v>
      </c>
      <c r="I23" s="4">
        <v>546</v>
      </c>
      <c r="J23" t="s">
        <v>162</v>
      </c>
      <c r="K23" s="5" t="s">
        <v>30</v>
      </c>
      <c r="M23" t="s">
        <v>256</v>
      </c>
      <c r="N23" s="15" t="s">
        <v>272</v>
      </c>
      <c r="O23" s="5" t="s">
        <v>6</v>
      </c>
      <c r="P23" s="5" t="s">
        <v>19</v>
      </c>
      <c r="Q23" s="4">
        <v>3</v>
      </c>
      <c r="R23" s="4">
        <v>1</v>
      </c>
    </row>
    <row r="24" spans="1:18" x14ac:dyDescent="0.2">
      <c r="A24" s="12">
        <v>38429</v>
      </c>
      <c r="C24" t="s">
        <v>4</v>
      </c>
      <c r="D24" s="4" t="s">
        <v>5</v>
      </c>
      <c r="E24" s="5" t="s">
        <v>19</v>
      </c>
      <c r="F24" s="4">
        <v>8</v>
      </c>
      <c r="G24" s="4" t="s">
        <v>5</v>
      </c>
      <c r="H24" s="4">
        <v>4</v>
      </c>
      <c r="I24" s="4">
        <v>355</v>
      </c>
      <c r="J24" t="s">
        <v>116</v>
      </c>
      <c r="K24" s="5" t="s">
        <v>27</v>
      </c>
      <c r="M24" t="s">
        <v>258</v>
      </c>
      <c r="Q24" s="4">
        <f>SUM(Q16:Q23)</f>
        <v>22</v>
      </c>
      <c r="R24" s="4">
        <f>SUM(R16:R23)</f>
        <v>7</v>
      </c>
    </row>
    <row r="25" spans="1:18" x14ac:dyDescent="0.2">
      <c r="A25" s="12">
        <v>38431</v>
      </c>
      <c r="C25" s="5" t="s">
        <v>19</v>
      </c>
      <c r="D25" s="4" t="s">
        <v>5</v>
      </c>
      <c r="E25" t="s">
        <v>4</v>
      </c>
      <c r="F25" s="4">
        <v>10</v>
      </c>
      <c r="G25" s="4" t="s">
        <v>5</v>
      </c>
      <c r="H25" s="4">
        <v>3</v>
      </c>
      <c r="I25" s="4">
        <v>743</v>
      </c>
      <c r="J25" t="s">
        <v>24</v>
      </c>
      <c r="K25" s="5" t="s">
        <v>23</v>
      </c>
    </row>
    <row r="26" spans="1:18" x14ac:dyDescent="0.2">
      <c r="C26" s="1" t="s">
        <v>109</v>
      </c>
    </row>
    <row r="28" spans="1:18" x14ac:dyDescent="0.2">
      <c r="A28" s="11" t="s">
        <v>38</v>
      </c>
    </row>
    <row r="29" spans="1:18" x14ac:dyDescent="0.2">
      <c r="A29" s="12">
        <v>38436</v>
      </c>
      <c r="C29" s="5" t="s">
        <v>6</v>
      </c>
      <c r="D29" s="4" t="s">
        <v>5</v>
      </c>
      <c r="E29" s="5" t="s">
        <v>11</v>
      </c>
      <c r="F29" s="4">
        <v>9</v>
      </c>
      <c r="G29" s="4" t="s">
        <v>5</v>
      </c>
      <c r="H29" s="4">
        <v>3</v>
      </c>
      <c r="I29" s="4">
        <v>774</v>
      </c>
      <c r="J29" t="s">
        <v>153</v>
      </c>
      <c r="K29" s="5" t="s">
        <v>154</v>
      </c>
    </row>
    <row r="30" spans="1:18" x14ac:dyDescent="0.2">
      <c r="A30" s="12">
        <v>38439</v>
      </c>
      <c r="C30" t="s">
        <v>11</v>
      </c>
      <c r="D30" s="4" t="s">
        <v>5</v>
      </c>
      <c r="E30" s="5" t="s">
        <v>6</v>
      </c>
      <c r="F30" s="4">
        <v>5</v>
      </c>
      <c r="G30" s="4" t="s">
        <v>5</v>
      </c>
      <c r="H30" s="4">
        <v>6</v>
      </c>
      <c r="I30" s="4">
        <v>650</v>
      </c>
      <c r="J30" s="5" t="s">
        <v>8</v>
      </c>
      <c r="K30" s="5" t="s">
        <v>126</v>
      </c>
    </row>
    <row r="31" spans="1:18" x14ac:dyDescent="0.2">
      <c r="A31" s="12">
        <v>38441</v>
      </c>
      <c r="C31" s="5" t="s">
        <v>6</v>
      </c>
      <c r="D31" s="4" t="s">
        <v>5</v>
      </c>
      <c r="E31" s="5" t="s">
        <v>11</v>
      </c>
      <c r="F31" s="4">
        <v>11</v>
      </c>
      <c r="G31" s="4" t="s">
        <v>5</v>
      </c>
      <c r="H31" s="4">
        <v>6</v>
      </c>
      <c r="I31" s="4">
        <v>1145</v>
      </c>
      <c r="J31" t="s">
        <v>169</v>
      </c>
      <c r="K31" s="5" t="s">
        <v>156</v>
      </c>
    </row>
    <row r="32" spans="1:18" x14ac:dyDescent="0.2">
      <c r="C32" s="3" t="s">
        <v>168</v>
      </c>
    </row>
    <row r="33" spans="1:11" x14ac:dyDescent="0.2">
      <c r="C33"/>
    </row>
    <row r="34" spans="1:11" x14ac:dyDescent="0.2">
      <c r="A34" s="12">
        <v>38436</v>
      </c>
      <c r="C34" s="5" t="s">
        <v>121</v>
      </c>
      <c r="D34" s="4" t="s">
        <v>5</v>
      </c>
      <c r="E34" s="5" t="s">
        <v>19</v>
      </c>
      <c r="F34" s="4">
        <v>4</v>
      </c>
      <c r="G34" s="4" t="s">
        <v>5</v>
      </c>
      <c r="H34" s="4">
        <v>3</v>
      </c>
      <c r="I34" s="4">
        <v>582</v>
      </c>
      <c r="J34" t="s">
        <v>134</v>
      </c>
      <c r="K34" s="5" t="s">
        <v>155</v>
      </c>
    </row>
    <row r="35" spans="1:11" x14ac:dyDescent="0.2">
      <c r="A35" s="12">
        <v>38439</v>
      </c>
      <c r="C35" s="5" t="s">
        <v>19</v>
      </c>
      <c r="D35" s="4" t="s">
        <v>5</v>
      </c>
      <c r="E35" s="5" t="s">
        <v>121</v>
      </c>
      <c r="F35" s="4">
        <v>5</v>
      </c>
      <c r="G35" s="4" t="s">
        <v>5</v>
      </c>
      <c r="H35" s="4">
        <v>4</v>
      </c>
      <c r="I35" s="4">
        <v>1000</v>
      </c>
      <c r="J35" t="s">
        <v>116</v>
      </c>
      <c r="K35" s="5" t="s">
        <v>137</v>
      </c>
    </row>
    <row r="36" spans="1:11" x14ac:dyDescent="0.2">
      <c r="A36" s="12">
        <v>38441</v>
      </c>
      <c r="C36" s="5" t="s">
        <v>121</v>
      </c>
      <c r="D36" s="4" t="s">
        <v>5</v>
      </c>
      <c r="E36" s="5" t="s">
        <v>19</v>
      </c>
      <c r="F36" s="4">
        <v>3</v>
      </c>
      <c r="G36" s="4" t="s">
        <v>5</v>
      </c>
      <c r="H36" s="4">
        <v>5</v>
      </c>
      <c r="I36" s="4">
        <v>821</v>
      </c>
      <c r="J36" t="s">
        <v>123</v>
      </c>
      <c r="K36" s="5" t="s">
        <v>122</v>
      </c>
    </row>
    <row r="37" spans="1:11" x14ac:dyDescent="0.2">
      <c r="A37" s="12">
        <v>38443</v>
      </c>
      <c r="C37" s="5" t="s">
        <v>19</v>
      </c>
      <c r="D37" s="4" t="s">
        <v>5</v>
      </c>
      <c r="E37" s="5" t="s">
        <v>121</v>
      </c>
      <c r="F37" s="4">
        <v>5</v>
      </c>
      <c r="G37" s="4" t="s">
        <v>5</v>
      </c>
      <c r="H37" s="4">
        <v>6</v>
      </c>
      <c r="I37" s="4">
        <v>843</v>
      </c>
      <c r="J37" t="s">
        <v>30</v>
      </c>
      <c r="K37" s="5" t="s">
        <v>165</v>
      </c>
    </row>
    <row r="38" spans="1:11" x14ac:dyDescent="0.2">
      <c r="A38" s="12">
        <v>38445</v>
      </c>
      <c r="C38" s="5" t="s">
        <v>121</v>
      </c>
      <c r="D38" s="4" t="s">
        <v>5</v>
      </c>
      <c r="E38" s="5" t="s">
        <v>19</v>
      </c>
      <c r="F38" s="4">
        <v>1</v>
      </c>
      <c r="G38" s="4" t="s">
        <v>5</v>
      </c>
      <c r="H38" s="4">
        <v>5</v>
      </c>
      <c r="I38" s="4">
        <v>852</v>
      </c>
      <c r="J38" t="s">
        <v>24</v>
      </c>
      <c r="K38" s="5" t="s">
        <v>23</v>
      </c>
    </row>
    <row r="39" spans="1:11" x14ac:dyDescent="0.2">
      <c r="C39" s="3" t="s">
        <v>170</v>
      </c>
    </row>
    <row r="40" spans="1:11" x14ac:dyDescent="0.2">
      <c r="C40"/>
    </row>
    <row r="41" spans="1:11" x14ac:dyDescent="0.2">
      <c r="A41" s="11" t="s">
        <v>39</v>
      </c>
      <c r="C41"/>
    </row>
    <row r="42" spans="1:11" x14ac:dyDescent="0.2">
      <c r="A42" s="12">
        <v>38450</v>
      </c>
      <c r="C42" s="5" t="s">
        <v>121</v>
      </c>
      <c r="D42" s="4" t="s">
        <v>5</v>
      </c>
      <c r="E42" s="5" t="s">
        <v>11</v>
      </c>
      <c r="F42" s="4">
        <v>6</v>
      </c>
      <c r="G42" s="4" t="s">
        <v>5</v>
      </c>
      <c r="H42" s="4">
        <v>4</v>
      </c>
      <c r="I42" s="4">
        <v>514</v>
      </c>
      <c r="J42" t="s">
        <v>162</v>
      </c>
      <c r="K42" s="5" t="s">
        <v>137</v>
      </c>
    </row>
    <row r="43" spans="1:11" x14ac:dyDescent="0.2">
      <c r="C43" s="1" t="s">
        <v>171</v>
      </c>
      <c r="K43" s="5"/>
    </row>
    <row r="44" spans="1:11" x14ac:dyDescent="0.2">
      <c r="C44"/>
      <c r="K44" s="5"/>
    </row>
    <row r="45" spans="1:11" x14ac:dyDescent="0.2">
      <c r="A45" s="11" t="s">
        <v>40</v>
      </c>
    </row>
    <row r="46" spans="1:11" x14ac:dyDescent="0.2">
      <c r="A46" s="12">
        <v>38449</v>
      </c>
      <c r="C46" s="5" t="s">
        <v>6</v>
      </c>
      <c r="D46" s="4" t="s">
        <v>5</v>
      </c>
      <c r="E46" s="5" t="s">
        <v>19</v>
      </c>
      <c r="F46" s="4">
        <v>5</v>
      </c>
      <c r="G46" s="4" t="s">
        <v>5</v>
      </c>
      <c r="H46" s="4">
        <v>4</v>
      </c>
      <c r="I46" s="4">
        <v>1015</v>
      </c>
      <c r="J46" t="s">
        <v>134</v>
      </c>
      <c r="K46" s="5" t="s">
        <v>155</v>
      </c>
    </row>
    <row r="47" spans="1:11" x14ac:dyDescent="0.2">
      <c r="A47" s="12">
        <v>38452</v>
      </c>
      <c r="C47" s="5" t="s">
        <v>19</v>
      </c>
      <c r="D47" s="4" t="s">
        <v>5</v>
      </c>
      <c r="E47" s="5" t="s">
        <v>6</v>
      </c>
      <c r="F47" s="4">
        <v>3</v>
      </c>
      <c r="G47" s="4" t="s">
        <v>5</v>
      </c>
      <c r="H47" s="4">
        <v>7</v>
      </c>
      <c r="I47" s="4">
        <v>1138</v>
      </c>
      <c r="J47" s="5" t="s">
        <v>8</v>
      </c>
      <c r="K47" s="5" t="s">
        <v>126</v>
      </c>
    </row>
    <row r="48" spans="1:11" x14ac:dyDescent="0.2">
      <c r="A48" s="12">
        <v>38453</v>
      </c>
      <c r="C48" s="5" t="s">
        <v>6</v>
      </c>
      <c r="D48" s="4" t="s">
        <v>5</v>
      </c>
      <c r="E48" s="5" t="s">
        <v>19</v>
      </c>
      <c r="F48" s="4">
        <v>4</v>
      </c>
      <c r="G48" s="4" t="s">
        <v>5</v>
      </c>
      <c r="H48" s="4">
        <v>5</v>
      </c>
      <c r="I48" s="4">
        <v>2545</v>
      </c>
      <c r="J48" t="s">
        <v>116</v>
      </c>
      <c r="K48" s="5" t="s">
        <v>27</v>
      </c>
    </row>
    <row r="49" spans="1:11" x14ac:dyDescent="0.2">
      <c r="A49" s="13">
        <v>38458</v>
      </c>
      <c r="C49" s="5" t="s">
        <v>19</v>
      </c>
      <c r="D49" s="4" t="s">
        <v>5</v>
      </c>
      <c r="E49" s="5" t="s">
        <v>6</v>
      </c>
      <c r="F49" s="4">
        <v>2</v>
      </c>
      <c r="G49" s="4" t="s">
        <v>5</v>
      </c>
      <c r="H49" s="4">
        <v>7</v>
      </c>
      <c r="I49" s="4">
        <v>1138</v>
      </c>
      <c r="J49" t="s">
        <v>134</v>
      </c>
      <c r="K49" s="5" t="s">
        <v>155</v>
      </c>
    </row>
    <row r="50" spans="1:11" x14ac:dyDescent="0.2">
      <c r="A50" s="11"/>
      <c r="C50" s="1" t="s">
        <v>172</v>
      </c>
      <c r="E50" s="6"/>
    </row>
    <row r="51" spans="1:11" x14ac:dyDescent="0.2">
      <c r="A51" s="13"/>
      <c r="C51"/>
      <c r="E51" s="6"/>
      <c r="J51" s="1" t="s">
        <v>114</v>
      </c>
    </row>
    <row r="52" spans="1:11" x14ac:dyDescent="0.2">
      <c r="A52" s="13"/>
      <c r="C52" s="1"/>
      <c r="E52" s="6"/>
      <c r="J52" t="s">
        <v>157</v>
      </c>
      <c r="K52" s="4">
        <v>2</v>
      </c>
    </row>
    <row r="53" spans="1:11" x14ac:dyDescent="0.2">
      <c r="A53" s="13"/>
      <c r="C53"/>
      <c r="E53" s="6"/>
      <c r="J53" s="5" t="s">
        <v>27</v>
      </c>
      <c r="K53" s="4">
        <v>2</v>
      </c>
    </row>
    <row r="54" spans="1:11" x14ac:dyDescent="0.2">
      <c r="A54" s="11"/>
      <c r="C54"/>
      <c r="E54" s="6"/>
      <c r="J54" s="5" t="s">
        <v>122</v>
      </c>
      <c r="K54" s="4">
        <v>1</v>
      </c>
    </row>
    <row r="55" spans="1:11" x14ac:dyDescent="0.2">
      <c r="A55" s="13"/>
      <c r="C55"/>
      <c r="E55" s="6"/>
      <c r="J55" t="s">
        <v>166</v>
      </c>
      <c r="K55" s="4">
        <v>1</v>
      </c>
    </row>
    <row r="56" spans="1:11" x14ac:dyDescent="0.2">
      <c r="A56" s="13"/>
      <c r="C56"/>
      <c r="E56" s="6"/>
      <c r="J56" t="s">
        <v>123</v>
      </c>
      <c r="K56" s="4">
        <v>1</v>
      </c>
    </row>
    <row r="57" spans="1:11" x14ac:dyDescent="0.2">
      <c r="A57" s="13"/>
      <c r="C57"/>
      <c r="E57" s="6"/>
      <c r="J57" t="s">
        <v>25</v>
      </c>
      <c r="K57" s="4">
        <v>1</v>
      </c>
    </row>
    <row r="58" spans="1:11" x14ac:dyDescent="0.2">
      <c r="A58" s="13"/>
      <c r="C58"/>
      <c r="E58" s="7"/>
      <c r="J58" t="s">
        <v>162</v>
      </c>
      <c r="K58" s="4">
        <v>4</v>
      </c>
    </row>
    <row r="59" spans="1:11" x14ac:dyDescent="0.2">
      <c r="A59" s="13"/>
      <c r="C59"/>
      <c r="E59" s="6"/>
      <c r="J59" t="s">
        <v>153</v>
      </c>
      <c r="K59" s="4">
        <v>3</v>
      </c>
    </row>
    <row r="60" spans="1:11" x14ac:dyDescent="0.2">
      <c r="C60" s="1"/>
      <c r="E60" s="6"/>
      <c r="J60" t="s">
        <v>134</v>
      </c>
      <c r="K60" s="4">
        <v>3</v>
      </c>
    </row>
    <row r="61" spans="1:11" x14ac:dyDescent="0.2">
      <c r="C61"/>
      <c r="E61" s="6"/>
      <c r="J61" t="s">
        <v>164</v>
      </c>
      <c r="K61" s="4">
        <v>1</v>
      </c>
    </row>
    <row r="62" spans="1:11" x14ac:dyDescent="0.2">
      <c r="C62"/>
      <c r="E62" s="6"/>
      <c r="J62" s="5" t="s">
        <v>167</v>
      </c>
      <c r="K62" s="4">
        <v>1</v>
      </c>
    </row>
    <row r="63" spans="1:11" x14ac:dyDescent="0.2">
      <c r="C63"/>
      <c r="E63" s="6"/>
      <c r="J63" t="s">
        <v>116</v>
      </c>
      <c r="K63" s="4">
        <v>3</v>
      </c>
    </row>
    <row r="64" spans="1:11" x14ac:dyDescent="0.2">
      <c r="C64"/>
      <c r="E64" s="6"/>
      <c r="J64" s="5" t="s">
        <v>23</v>
      </c>
      <c r="K64" s="4">
        <v>2</v>
      </c>
    </row>
    <row r="65" spans="1:11" x14ac:dyDescent="0.2">
      <c r="C65"/>
      <c r="J65" s="5" t="s">
        <v>26</v>
      </c>
      <c r="K65" s="4">
        <v>1</v>
      </c>
    </row>
    <row r="66" spans="1:11" x14ac:dyDescent="0.2">
      <c r="C66"/>
      <c r="E66" s="6"/>
      <c r="J66" s="5" t="s">
        <v>137</v>
      </c>
      <c r="K66" s="4">
        <v>2</v>
      </c>
    </row>
    <row r="67" spans="1:11" x14ac:dyDescent="0.2">
      <c r="D67" s="8"/>
      <c r="J67" s="5" t="s">
        <v>147</v>
      </c>
      <c r="K67" s="4">
        <v>1</v>
      </c>
    </row>
    <row r="68" spans="1:11" x14ac:dyDescent="0.2">
      <c r="D68" s="8"/>
      <c r="J68" s="5" t="s">
        <v>154</v>
      </c>
      <c r="K68" s="4">
        <v>3</v>
      </c>
    </row>
    <row r="69" spans="1:11" x14ac:dyDescent="0.2">
      <c r="J69" t="s">
        <v>160</v>
      </c>
      <c r="K69" s="4">
        <v>2</v>
      </c>
    </row>
    <row r="70" spans="1:11" x14ac:dyDescent="0.2">
      <c r="J70" t="s">
        <v>17</v>
      </c>
      <c r="K70" s="15">
        <v>1</v>
      </c>
    </row>
    <row r="71" spans="1:11" x14ac:dyDescent="0.2">
      <c r="A71" s="11"/>
      <c r="D71" s="8"/>
      <c r="J71" s="5" t="s">
        <v>161</v>
      </c>
      <c r="K71" s="4">
        <v>2</v>
      </c>
    </row>
    <row r="72" spans="1:11" x14ac:dyDescent="0.2">
      <c r="D72" s="8"/>
      <c r="J72" t="s">
        <v>159</v>
      </c>
      <c r="K72" s="4">
        <v>2</v>
      </c>
    </row>
    <row r="73" spans="1:11" x14ac:dyDescent="0.2">
      <c r="D73" s="8"/>
      <c r="J73" s="5" t="s">
        <v>156</v>
      </c>
      <c r="K73" s="4">
        <v>2</v>
      </c>
    </row>
    <row r="74" spans="1:11" x14ac:dyDescent="0.2">
      <c r="D74" s="8"/>
      <c r="J74" s="5" t="s">
        <v>8</v>
      </c>
      <c r="K74" s="4">
        <v>2</v>
      </c>
    </row>
    <row r="75" spans="1:11" x14ac:dyDescent="0.2">
      <c r="A75" s="11"/>
      <c r="D75" s="8"/>
      <c r="J75" s="5" t="s">
        <v>165</v>
      </c>
      <c r="K75" s="4">
        <v>2</v>
      </c>
    </row>
    <row r="76" spans="1:11" x14ac:dyDescent="0.2">
      <c r="D76" s="8"/>
      <c r="J76" t="s">
        <v>32</v>
      </c>
      <c r="K76" s="4">
        <v>1</v>
      </c>
    </row>
    <row r="77" spans="1:11" x14ac:dyDescent="0.2">
      <c r="D77" s="8"/>
      <c r="J77" s="5" t="s">
        <v>158</v>
      </c>
      <c r="K77" s="4">
        <v>2</v>
      </c>
    </row>
    <row r="78" spans="1:11" x14ac:dyDescent="0.2">
      <c r="D78" s="8"/>
      <c r="J78" s="5" t="s">
        <v>126</v>
      </c>
      <c r="K78" s="4">
        <v>2</v>
      </c>
    </row>
    <row r="79" spans="1:11" x14ac:dyDescent="0.2">
      <c r="D79" s="8"/>
      <c r="J79" t="s">
        <v>24</v>
      </c>
      <c r="K79" s="4">
        <v>2</v>
      </c>
    </row>
    <row r="80" spans="1:11" x14ac:dyDescent="0.2">
      <c r="D80" s="8"/>
      <c r="J80" t="s">
        <v>30</v>
      </c>
      <c r="K80" s="4">
        <v>3</v>
      </c>
    </row>
    <row r="81" spans="4:11" x14ac:dyDescent="0.2">
      <c r="D81" s="8"/>
      <c r="J81" s="5" t="s">
        <v>155</v>
      </c>
      <c r="K81" s="4">
        <v>3</v>
      </c>
    </row>
    <row r="82" spans="4:11" x14ac:dyDescent="0.2">
      <c r="D82" s="8"/>
      <c r="J82" s="5" t="s">
        <v>173</v>
      </c>
      <c r="K82" s="4">
        <f>SUM(K52:K81)</f>
        <v>58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2004-05&amp;R19.4.2005</oddHeader>
    <oddFooter>&amp;C&amp;P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82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28515625" style="4" customWidth="1"/>
    <col min="7" max="7" width="2.42578125" style="4" customWidth="1"/>
    <col min="8" max="8" width="4" style="4" customWidth="1"/>
    <col min="9" max="9" width="7.28515625" style="4" customWidth="1"/>
    <col min="10" max="10" width="19.140625" customWidth="1"/>
    <col min="11" max="11" width="18.425781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38058</v>
      </c>
      <c r="C4" t="s">
        <v>11</v>
      </c>
      <c r="D4" s="4" t="s">
        <v>5</v>
      </c>
      <c r="E4" s="5" t="s">
        <v>124</v>
      </c>
      <c r="F4" s="4">
        <v>4</v>
      </c>
      <c r="G4" s="4" t="s">
        <v>5</v>
      </c>
      <c r="H4" s="4">
        <v>3</v>
      </c>
      <c r="I4" s="4">
        <v>310</v>
      </c>
      <c r="J4" t="s">
        <v>27</v>
      </c>
      <c r="K4" s="5" t="s">
        <v>155</v>
      </c>
      <c r="M4" s="5" t="s">
        <v>6</v>
      </c>
      <c r="N4" s="4">
        <v>12</v>
      </c>
      <c r="O4" s="4">
        <v>9</v>
      </c>
      <c r="P4" s="4">
        <v>0</v>
      </c>
      <c r="Q4" s="4">
        <v>3</v>
      </c>
      <c r="R4" s="4">
        <f>SUM(H22+F23+H24+F25+H29+F30+H31+F32+H33+H48+F49+H50)</f>
        <v>68</v>
      </c>
      <c r="S4" s="4">
        <f>SUM(F22+H23+F24+H25+F29+H30+F31+H32+F33+F48+H49+F50)</f>
        <v>52</v>
      </c>
      <c r="T4" s="4">
        <v>18</v>
      </c>
    </row>
    <row r="5" spans="1:20" x14ac:dyDescent="0.2">
      <c r="A5" s="12">
        <v>38060</v>
      </c>
      <c r="C5" s="5" t="s">
        <v>124</v>
      </c>
      <c r="D5" s="4" t="s">
        <v>5</v>
      </c>
      <c r="E5" t="s">
        <v>11</v>
      </c>
      <c r="F5" s="4">
        <v>3</v>
      </c>
      <c r="G5" s="4" t="s">
        <v>5</v>
      </c>
      <c r="H5" s="4">
        <v>5</v>
      </c>
      <c r="I5" s="4">
        <v>539</v>
      </c>
      <c r="J5" t="s">
        <v>156</v>
      </c>
      <c r="K5" s="5" t="s">
        <v>157</v>
      </c>
      <c r="M5" s="5" t="s">
        <v>20</v>
      </c>
      <c r="N5" s="4">
        <v>12</v>
      </c>
      <c r="O5" s="4">
        <v>6</v>
      </c>
      <c r="P5" s="4">
        <v>0</v>
      </c>
      <c r="Q5" s="4">
        <v>6</v>
      </c>
      <c r="R5" s="4">
        <f>SUM(F9+H10+F11+H12+F36+H37+F38+H39+F40+F48+H49+F50)</f>
        <v>52</v>
      </c>
      <c r="S5" s="4">
        <f>SUM(H9+F10+H11+F12+H36+F37+H38+F39+H40+H48+F49+H50)</f>
        <v>53</v>
      </c>
      <c r="T5" s="4">
        <v>12</v>
      </c>
    </row>
    <row r="6" spans="1:20" x14ac:dyDescent="0.2">
      <c r="A6" s="12">
        <v>38066</v>
      </c>
      <c r="C6" t="s">
        <v>11</v>
      </c>
      <c r="D6" s="4" t="s">
        <v>5</v>
      </c>
      <c r="E6" s="5" t="s">
        <v>124</v>
      </c>
      <c r="F6" s="4">
        <v>6</v>
      </c>
      <c r="G6" s="4" t="s">
        <v>5</v>
      </c>
      <c r="H6" s="4">
        <v>5</v>
      </c>
      <c r="I6" s="4">
        <v>435</v>
      </c>
      <c r="J6" t="s">
        <v>134</v>
      </c>
      <c r="K6" s="5" t="s">
        <v>17</v>
      </c>
      <c r="M6" s="5" t="s">
        <v>11</v>
      </c>
      <c r="N6" s="4">
        <v>9</v>
      </c>
      <c r="O6" s="4">
        <v>6</v>
      </c>
      <c r="P6" s="4">
        <v>0</v>
      </c>
      <c r="Q6" s="4">
        <v>3</v>
      </c>
      <c r="R6" s="4">
        <f>SUM(F4+H5+F6+F29+H30+F31+H32+F33+F44)</f>
        <v>45</v>
      </c>
      <c r="S6" s="4">
        <f>SUM(H4+F5+H6+H29+F30+H31+F32+H33+H44)</f>
        <v>43</v>
      </c>
      <c r="T6" s="4">
        <v>12</v>
      </c>
    </row>
    <row r="7" spans="1:20" x14ac:dyDescent="0.2">
      <c r="C7" s="1" t="s">
        <v>43</v>
      </c>
      <c r="M7" s="5" t="s">
        <v>121</v>
      </c>
      <c r="N7" s="4">
        <v>11</v>
      </c>
      <c r="O7" s="4">
        <v>5</v>
      </c>
      <c r="P7" s="4">
        <v>0</v>
      </c>
      <c r="Q7" s="4">
        <v>6</v>
      </c>
      <c r="R7" s="4">
        <f>SUM(F15+H16+F17+H18+F19+H36+F37+H38+F39+H40+H44)</f>
        <v>48</v>
      </c>
      <c r="S7" s="4">
        <f>SUM(H15+F16+H17+F18+H19+F36+H37+F38+H39+F40+F44)</f>
        <v>51</v>
      </c>
      <c r="T7" s="4">
        <v>10</v>
      </c>
    </row>
    <row r="8" spans="1:20" x14ac:dyDescent="0.2">
      <c r="C8"/>
      <c r="M8" t="s">
        <v>4</v>
      </c>
      <c r="N8" s="4">
        <v>4</v>
      </c>
      <c r="O8" s="4">
        <v>1</v>
      </c>
      <c r="P8" s="4">
        <v>0</v>
      </c>
      <c r="Q8" s="4">
        <v>3</v>
      </c>
      <c r="R8" s="4">
        <f>SUM(F22+H23+F24+H25)</f>
        <v>21</v>
      </c>
      <c r="S8" s="4">
        <f>SUM(H22+F23+H24+F25)</f>
        <v>21</v>
      </c>
      <c r="T8" s="4">
        <v>2</v>
      </c>
    </row>
    <row r="9" spans="1:20" x14ac:dyDescent="0.2">
      <c r="A9" s="12">
        <v>38059</v>
      </c>
      <c r="C9" t="s">
        <v>20</v>
      </c>
      <c r="D9" s="4" t="s">
        <v>5</v>
      </c>
      <c r="E9" s="5" t="s">
        <v>136</v>
      </c>
      <c r="F9" s="4">
        <v>3</v>
      </c>
      <c r="G9" s="4" t="s">
        <v>5</v>
      </c>
      <c r="H9" s="4">
        <v>4</v>
      </c>
      <c r="I9" s="4">
        <v>447</v>
      </c>
      <c r="J9" s="5" t="s">
        <v>128</v>
      </c>
      <c r="K9" s="5" t="s">
        <v>32</v>
      </c>
      <c r="M9" s="5" t="s">
        <v>19</v>
      </c>
      <c r="N9" s="4">
        <v>5</v>
      </c>
      <c r="O9" s="4">
        <v>2</v>
      </c>
      <c r="P9" s="4">
        <v>0</v>
      </c>
      <c r="Q9" s="4">
        <v>3</v>
      </c>
      <c r="R9" s="4">
        <f>SUM(H15+F16+H17+F18+H19)</f>
        <v>18</v>
      </c>
      <c r="S9" s="4">
        <f>SUM(F15+H16+F17+H18+F19)</f>
        <v>20</v>
      </c>
      <c r="T9" s="4">
        <v>4</v>
      </c>
    </row>
    <row r="10" spans="1:20" x14ac:dyDescent="0.2">
      <c r="A10" s="12">
        <v>38060</v>
      </c>
      <c r="C10" s="5" t="s">
        <v>136</v>
      </c>
      <c r="D10" s="4" t="s">
        <v>5</v>
      </c>
      <c r="E10" s="5" t="s">
        <v>20</v>
      </c>
      <c r="F10" s="4">
        <v>3</v>
      </c>
      <c r="G10" s="4" t="s">
        <v>5</v>
      </c>
      <c r="H10" s="4">
        <v>5</v>
      </c>
      <c r="I10" s="4">
        <v>914</v>
      </c>
      <c r="J10" s="5" t="s">
        <v>116</v>
      </c>
      <c r="K10" t="s">
        <v>137</v>
      </c>
      <c r="M10" s="5" t="s">
        <v>136</v>
      </c>
      <c r="N10" s="4">
        <v>4</v>
      </c>
      <c r="O10" s="4">
        <v>1</v>
      </c>
      <c r="P10" s="4">
        <v>0</v>
      </c>
      <c r="Q10" s="4">
        <v>3</v>
      </c>
      <c r="R10" s="4">
        <f>SUM(H9+F10+H11+F12)</f>
        <v>10</v>
      </c>
      <c r="S10" s="4">
        <f>SUM(F9+H10+F11+H12)</f>
        <v>18</v>
      </c>
      <c r="T10" s="4">
        <v>2</v>
      </c>
    </row>
    <row r="11" spans="1:20" x14ac:dyDescent="0.2">
      <c r="A11" s="12">
        <v>38066</v>
      </c>
      <c r="C11" t="s">
        <v>20</v>
      </c>
      <c r="D11" s="4" t="s">
        <v>5</v>
      </c>
      <c r="E11" s="5" t="s">
        <v>136</v>
      </c>
      <c r="F11" s="4">
        <v>6</v>
      </c>
      <c r="G11" s="4" t="s">
        <v>5</v>
      </c>
      <c r="H11" s="4">
        <v>1</v>
      </c>
      <c r="I11" s="4">
        <v>491</v>
      </c>
      <c r="J11" t="s">
        <v>158</v>
      </c>
      <c r="K11" s="5" t="s">
        <v>159</v>
      </c>
      <c r="M11" s="5" t="s">
        <v>124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11</v>
      </c>
      <c r="S11" s="4">
        <f>SUM(F4+H5+F6)</f>
        <v>15</v>
      </c>
      <c r="T11" s="4">
        <v>0</v>
      </c>
    </row>
    <row r="12" spans="1:20" x14ac:dyDescent="0.2">
      <c r="A12" s="12">
        <v>38067</v>
      </c>
      <c r="C12" s="5" t="s">
        <v>136</v>
      </c>
      <c r="D12" s="4" t="s">
        <v>5</v>
      </c>
      <c r="E12" s="5" t="s">
        <v>20</v>
      </c>
      <c r="F12" s="4">
        <v>2</v>
      </c>
      <c r="G12" s="4" t="s">
        <v>5</v>
      </c>
      <c r="H12" s="4">
        <v>4</v>
      </c>
      <c r="I12" s="4">
        <v>588</v>
      </c>
      <c r="J12" s="5" t="s">
        <v>116</v>
      </c>
      <c r="K12" t="s">
        <v>127</v>
      </c>
      <c r="N12" s="4">
        <f>SUM(N4:N11)</f>
        <v>60</v>
      </c>
      <c r="O12" s="4">
        <f t="shared" ref="O12:T12" si="0">SUM(O4:O11)</f>
        <v>30</v>
      </c>
      <c r="P12" s="4">
        <f t="shared" si="0"/>
        <v>0</v>
      </c>
      <c r="Q12" s="4">
        <f t="shared" si="0"/>
        <v>30</v>
      </c>
      <c r="R12" s="4">
        <f t="shared" si="0"/>
        <v>273</v>
      </c>
      <c r="S12" s="4">
        <f t="shared" si="0"/>
        <v>273</v>
      </c>
      <c r="T12" s="4">
        <f t="shared" si="0"/>
        <v>60</v>
      </c>
    </row>
    <row r="13" spans="1:20" x14ac:dyDescent="0.2">
      <c r="C13" s="1" t="s">
        <v>149</v>
      </c>
      <c r="K13" s="5"/>
    </row>
    <row r="14" spans="1:20" x14ac:dyDescent="0.2">
      <c r="C14"/>
      <c r="K14" s="5"/>
    </row>
    <row r="15" spans="1:20" x14ac:dyDescent="0.2">
      <c r="A15" s="12">
        <v>38059</v>
      </c>
      <c r="C15" s="5" t="s">
        <v>121</v>
      </c>
      <c r="D15" s="4" t="s">
        <v>5</v>
      </c>
      <c r="E15" s="5" t="s">
        <v>19</v>
      </c>
      <c r="F15" s="4">
        <v>5</v>
      </c>
      <c r="G15" s="4" t="s">
        <v>5</v>
      </c>
      <c r="H15" s="4">
        <v>2</v>
      </c>
      <c r="I15" s="4">
        <v>638</v>
      </c>
      <c r="J15" t="s">
        <v>153</v>
      </c>
      <c r="K15" t="s">
        <v>154</v>
      </c>
      <c r="M15" s="1" t="s">
        <v>252</v>
      </c>
    </row>
    <row r="16" spans="1:20" x14ac:dyDescent="0.2">
      <c r="A16" s="12">
        <v>38060</v>
      </c>
      <c r="C16" s="5" t="s">
        <v>19</v>
      </c>
      <c r="D16" s="4" t="s">
        <v>5</v>
      </c>
      <c r="E16" s="5" t="s">
        <v>121</v>
      </c>
      <c r="F16" s="4">
        <v>2</v>
      </c>
      <c r="G16" s="4" t="s">
        <v>5</v>
      </c>
      <c r="H16" s="4">
        <v>3</v>
      </c>
      <c r="I16" s="4">
        <v>714</v>
      </c>
      <c r="J16" t="s">
        <v>160</v>
      </c>
      <c r="K16" s="5" t="s">
        <v>161</v>
      </c>
      <c r="M16" t="s">
        <v>253</v>
      </c>
      <c r="N16" s="15" t="s">
        <v>273</v>
      </c>
      <c r="O16" s="5" t="s">
        <v>11</v>
      </c>
      <c r="P16" s="5" t="s">
        <v>124</v>
      </c>
      <c r="Q16" s="4">
        <v>3</v>
      </c>
      <c r="R16" s="4">
        <v>0</v>
      </c>
    </row>
    <row r="17" spans="1:18" x14ac:dyDescent="0.2">
      <c r="A17" s="12">
        <v>38063</v>
      </c>
      <c r="C17" s="5" t="s">
        <v>121</v>
      </c>
      <c r="D17" s="4" t="s">
        <v>5</v>
      </c>
      <c r="E17" s="5" t="s">
        <v>19</v>
      </c>
      <c r="F17" s="4">
        <v>3</v>
      </c>
      <c r="G17" s="4" t="s">
        <v>5</v>
      </c>
      <c r="H17" s="4">
        <v>6</v>
      </c>
      <c r="I17" s="4">
        <v>551</v>
      </c>
      <c r="J17" t="s">
        <v>27</v>
      </c>
      <c r="K17" s="5" t="s">
        <v>122</v>
      </c>
      <c r="M17" t="s">
        <v>253</v>
      </c>
      <c r="N17" s="15" t="s">
        <v>273</v>
      </c>
      <c r="O17" s="5" t="s">
        <v>20</v>
      </c>
      <c r="P17" s="5" t="s">
        <v>136</v>
      </c>
      <c r="Q17" s="4">
        <v>3</v>
      </c>
      <c r="R17" s="4">
        <v>1</v>
      </c>
    </row>
    <row r="18" spans="1:18" x14ac:dyDescent="0.2">
      <c r="A18" s="12">
        <v>38067</v>
      </c>
      <c r="C18" s="5" t="s">
        <v>19</v>
      </c>
      <c r="D18" s="4" t="s">
        <v>5</v>
      </c>
      <c r="E18" s="5" t="s">
        <v>121</v>
      </c>
      <c r="F18" s="4">
        <v>3</v>
      </c>
      <c r="G18" s="4" t="s">
        <v>5</v>
      </c>
      <c r="H18" s="4">
        <v>2</v>
      </c>
      <c r="I18" s="4">
        <v>727</v>
      </c>
      <c r="J18" t="s">
        <v>156</v>
      </c>
      <c r="K18" s="5" t="s">
        <v>157</v>
      </c>
      <c r="M18" t="s">
        <v>253</v>
      </c>
      <c r="N18" s="15" t="s">
        <v>273</v>
      </c>
      <c r="O18" s="5" t="s">
        <v>121</v>
      </c>
      <c r="P18" s="5" t="s">
        <v>19</v>
      </c>
      <c r="Q18" s="4">
        <v>3</v>
      </c>
      <c r="R18" s="4">
        <v>2</v>
      </c>
    </row>
    <row r="19" spans="1:18" x14ac:dyDescent="0.2">
      <c r="A19" s="12">
        <v>38070</v>
      </c>
      <c r="C19" s="5" t="s">
        <v>121</v>
      </c>
      <c r="D19" s="4" t="s">
        <v>5</v>
      </c>
      <c r="E19" s="5" t="s">
        <v>19</v>
      </c>
      <c r="F19" s="4">
        <v>7</v>
      </c>
      <c r="G19" s="4" t="s">
        <v>5</v>
      </c>
      <c r="H19" s="4">
        <v>5</v>
      </c>
      <c r="I19" s="4">
        <v>773</v>
      </c>
      <c r="J19" t="s">
        <v>147</v>
      </c>
      <c r="K19" s="5" t="s">
        <v>17</v>
      </c>
      <c r="M19" t="s">
        <v>253</v>
      </c>
      <c r="N19" s="15" t="s">
        <v>273</v>
      </c>
      <c r="O19" s="5" t="s">
        <v>6</v>
      </c>
      <c r="P19" t="s">
        <v>4</v>
      </c>
      <c r="Q19" s="4">
        <v>3</v>
      </c>
      <c r="R19" s="4">
        <v>1</v>
      </c>
    </row>
    <row r="20" spans="1:18" x14ac:dyDescent="0.2">
      <c r="C20" s="1" t="s">
        <v>150</v>
      </c>
      <c r="M20" t="s">
        <v>254</v>
      </c>
      <c r="N20" s="15" t="s">
        <v>273</v>
      </c>
      <c r="O20" s="5" t="s">
        <v>6</v>
      </c>
      <c r="P20" s="5" t="s">
        <v>11</v>
      </c>
      <c r="Q20" s="4">
        <v>3</v>
      </c>
      <c r="R20" s="4">
        <v>2</v>
      </c>
    </row>
    <row r="21" spans="1:18" x14ac:dyDescent="0.2">
      <c r="M21" t="s">
        <v>254</v>
      </c>
      <c r="N21" s="15" t="s">
        <v>273</v>
      </c>
      <c r="O21" s="5" t="s">
        <v>20</v>
      </c>
      <c r="P21" s="5" t="s">
        <v>121</v>
      </c>
      <c r="Q21" s="4">
        <v>3</v>
      </c>
      <c r="R21" s="4">
        <v>2</v>
      </c>
    </row>
    <row r="22" spans="1:18" x14ac:dyDescent="0.2">
      <c r="A22" s="12">
        <v>38059</v>
      </c>
      <c r="C22" t="s">
        <v>4</v>
      </c>
      <c r="D22" s="4" t="s">
        <v>5</v>
      </c>
      <c r="E22" t="s">
        <v>6</v>
      </c>
      <c r="F22" s="4">
        <v>3</v>
      </c>
      <c r="G22" s="4" t="s">
        <v>5</v>
      </c>
      <c r="H22" s="4">
        <v>5</v>
      </c>
      <c r="I22" s="4">
        <v>375</v>
      </c>
      <c r="J22" t="s">
        <v>25</v>
      </c>
      <c r="K22" s="5" t="s">
        <v>26</v>
      </c>
      <c r="M22" t="s">
        <v>255</v>
      </c>
      <c r="N22" s="15" t="s">
        <v>273</v>
      </c>
      <c r="O22" s="5" t="s">
        <v>11</v>
      </c>
      <c r="P22" t="s">
        <v>121</v>
      </c>
      <c r="Q22" s="15">
        <v>1</v>
      </c>
      <c r="R22" s="4">
        <v>0</v>
      </c>
    </row>
    <row r="23" spans="1:18" x14ac:dyDescent="0.2">
      <c r="A23" s="12">
        <v>38060</v>
      </c>
      <c r="C23" t="s">
        <v>6</v>
      </c>
      <c r="D23" s="4" t="s">
        <v>5</v>
      </c>
      <c r="E23" t="s">
        <v>4</v>
      </c>
      <c r="F23" s="4">
        <v>3</v>
      </c>
      <c r="G23" s="4" t="s">
        <v>5</v>
      </c>
      <c r="H23" s="4">
        <v>9</v>
      </c>
      <c r="I23" s="4">
        <v>348</v>
      </c>
      <c r="J23" t="s">
        <v>147</v>
      </c>
      <c r="K23" s="5" t="s">
        <v>17</v>
      </c>
      <c r="M23" t="s">
        <v>256</v>
      </c>
      <c r="N23" s="15" t="s">
        <v>273</v>
      </c>
      <c r="O23" t="s">
        <v>6</v>
      </c>
      <c r="P23" t="s">
        <v>20</v>
      </c>
      <c r="Q23" s="4">
        <v>3</v>
      </c>
      <c r="R23" s="4">
        <v>0</v>
      </c>
    </row>
    <row r="24" spans="1:18" x14ac:dyDescent="0.2">
      <c r="A24" s="12">
        <v>38065</v>
      </c>
      <c r="C24" t="s">
        <v>4</v>
      </c>
      <c r="D24" s="4" t="s">
        <v>5</v>
      </c>
      <c r="E24" t="s">
        <v>6</v>
      </c>
      <c r="F24" s="4">
        <v>6</v>
      </c>
      <c r="G24" s="4" t="s">
        <v>5</v>
      </c>
      <c r="H24" s="4">
        <v>9</v>
      </c>
      <c r="I24" s="4">
        <v>272</v>
      </c>
      <c r="J24" t="s">
        <v>31</v>
      </c>
      <c r="K24" s="5" t="s">
        <v>162</v>
      </c>
      <c r="M24" t="s">
        <v>258</v>
      </c>
      <c r="Q24" s="4">
        <f>SUM(Q16:Q23)</f>
        <v>22</v>
      </c>
      <c r="R24" s="4">
        <f>SUM(R16:R23)</f>
        <v>8</v>
      </c>
    </row>
    <row r="25" spans="1:18" x14ac:dyDescent="0.2">
      <c r="A25" s="12">
        <v>38067</v>
      </c>
      <c r="C25" t="s">
        <v>6</v>
      </c>
      <c r="D25" s="4" t="s">
        <v>5</v>
      </c>
      <c r="E25" t="s">
        <v>4</v>
      </c>
      <c r="F25" s="4">
        <v>4</v>
      </c>
      <c r="G25" s="4" t="s">
        <v>5</v>
      </c>
      <c r="H25" s="4">
        <v>3</v>
      </c>
      <c r="I25" s="4">
        <v>445</v>
      </c>
      <c r="J25" t="s">
        <v>144</v>
      </c>
      <c r="K25" s="5" t="s">
        <v>128</v>
      </c>
    </row>
    <row r="26" spans="1:18" x14ac:dyDescent="0.2">
      <c r="C26" s="1" t="s">
        <v>140</v>
      </c>
    </row>
    <row r="28" spans="1:18" x14ac:dyDescent="0.2">
      <c r="A28" s="11" t="s">
        <v>38</v>
      </c>
    </row>
    <row r="29" spans="1:18" x14ac:dyDescent="0.2">
      <c r="A29" s="12">
        <v>38072</v>
      </c>
      <c r="C29" t="s">
        <v>11</v>
      </c>
      <c r="D29" s="4" t="s">
        <v>5</v>
      </c>
      <c r="E29" s="5" t="s">
        <v>6</v>
      </c>
      <c r="F29" s="4">
        <v>5</v>
      </c>
      <c r="G29" s="4" t="s">
        <v>5</v>
      </c>
      <c r="H29" s="4">
        <v>7</v>
      </c>
      <c r="I29" s="4">
        <v>290</v>
      </c>
      <c r="J29" t="s">
        <v>153</v>
      </c>
      <c r="K29" t="s">
        <v>154</v>
      </c>
    </row>
    <row r="30" spans="1:18" x14ac:dyDescent="0.2">
      <c r="A30" s="12">
        <v>38074</v>
      </c>
      <c r="C30" s="5" t="s">
        <v>6</v>
      </c>
      <c r="D30" s="4" t="s">
        <v>5</v>
      </c>
      <c r="E30" s="5" t="s">
        <v>11</v>
      </c>
      <c r="F30" s="4">
        <v>4</v>
      </c>
      <c r="G30" s="4" t="s">
        <v>5</v>
      </c>
      <c r="H30" s="4">
        <v>5</v>
      </c>
      <c r="I30" s="4">
        <v>774</v>
      </c>
      <c r="J30" t="s">
        <v>25</v>
      </c>
      <c r="K30" s="5" t="s">
        <v>26</v>
      </c>
    </row>
    <row r="31" spans="1:18" x14ac:dyDescent="0.2">
      <c r="A31" s="12">
        <v>38079</v>
      </c>
      <c r="C31" t="s">
        <v>11</v>
      </c>
      <c r="D31" s="4" t="s">
        <v>5</v>
      </c>
      <c r="E31" s="5" t="s">
        <v>6</v>
      </c>
      <c r="F31" s="4">
        <v>5</v>
      </c>
      <c r="G31" s="4" t="s">
        <v>5</v>
      </c>
      <c r="H31" s="4">
        <v>1</v>
      </c>
      <c r="I31" s="4">
        <v>315</v>
      </c>
      <c r="J31" s="5" t="s">
        <v>122</v>
      </c>
      <c r="K31" s="5" t="s">
        <v>128</v>
      </c>
    </row>
    <row r="32" spans="1:18" x14ac:dyDescent="0.2">
      <c r="A32" s="12">
        <v>38081</v>
      </c>
      <c r="C32" s="5" t="s">
        <v>6</v>
      </c>
      <c r="D32" s="4" t="s">
        <v>5</v>
      </c>
      <c r="E32" s="5" t="s">
        <v>11</v>
      </c>
      <c r="F32" s="4">
        <v>11</v>
      </c>
      <c r="G32" s="4" t="s">
        <v>5</v>
      </c>
      <c r="H32" s="4">
        <v>4</v>
      </c>
      <c r="I32" s="4">
        <v>722</v>
      </c>
      <c r="J32" t="s">
        <v>8</v>
      </c>
      <c r="K32" s="5" t="s">
        <v>126</v>
      </c>
    </row>
    <row r="33" spans="1:11" x14ac:dyDescent="0.2">
      <c r="A33" s="12">
        <v>38083</v>
      </c>
      <c r="C33" t="s">
        <v>11</v>
      </c>
      <c r="D33" s="4" t="s">
        <v>5</v>
      </c>
      <c r="E33" s="5" t="s">
        <v>6</v>
      </c>
      <c r="F33" s="4">
        <v>4</v>
      </c>
      <c r="G33" s="4" t="s">
        <v>5</v>
      </c>
      <c r="H33" s="4">
        <v>5</v>
      </c>
      <c r="I33" s="4">
        <v>740</v>
      </c>
      <c r="J33" t="s">
        <v>27</v>
      </c>
      <c r="K33" s="5" t="s">
        <v>23</v>
      </c>
    </row>
    <row r="34" spans="1:11" x14ac:dyDescent="0.2">
      <c r="C34" s="3" t="s">
        <v>152</v>
      </c>
    </row>
    <row r="35" spans="1:11" x14ac:dyDescent="0.2">
      <c r="C35"/>
    </row>
    <row r="36" spans="1:11" x14ac:dyDescent="0.2">
      <c r="A36" s="12">
        <v>38073</v>
      </c>
      <c r="C36" t="s">
        <v>20</v>
      </c>
      <c r="D36" s="4" t="s">
        <v>5</v>
      </c>
      <c r="E36" s="5" t="s">
        <v>121</v>
      </c>
      <c r="F36" s="4">
        <v>5</v>
      </c>
      <c r="G36" s="4" t="s">
        <v>5</v>
      </c>
      <c r="H36" s="4">
        <v>4</v>
      </c>
      <c r="I36" s="4">
        <v>952</v>
      </c>
      <c r="J36" t="s">
        <v>144</v>
      </c>
      <c r="K36" s="5" t="s">
        <v>128</v>
      </c>
    </row>
    <row r="37" spans="1:11" x14ac:dyDescent="0.2">
      <c r="A37" s="12">
        <v>38074</v>
      </c>
      <c r="C37" s="5" t="s">
        <v>121</v>
      </c>
      <c r="D37" s="4" t="s">
        <v>5</v>
      </c>
      <c r="E37" s="5" t="s">
        <v>20</v>
      </c>
      <c r="F37" s="4">
        <v>7</v>
      </c>
      <c r="G37" s="4" t="s">
        <v>5</v>
      </c>
      <c r="H37" s="4">
        <v>5</v>
      </c>
      <c r="I37" s="4">
        <v>723</v>
      </c>
      <c r="J37" s="5" t="s">
        <v>116</v>
      </c>
      <c r="K37" t="s">
        <v>137</v>
      </c>
    </row>
    <row r="38" spans="1:11" x14ac:dyDescent="0.2">
      <c r="A38" s="12">
        <v>38080</v>
      </c>
      <c r="C38" t="s">
        <v>20</v>
      </c>
      <c r="D38" s="4" t="s">
        <v>5</v>
      </c>
      <c r="E38" s="5" t="s">
        <v>121</v>
      </c>
      <c r="F38" s="4">
        <v>5</v>
      </c>
      <c r="G38" s="4" t="s">
        <v>5</v>
      </c>
      <c r="H38" s="4">
        <v>4</v>
      </c>
      <c r="I38" s="4">
        <v>1005</v>
      </c>
      <c r="J38" t="s">
        <v>134</v>
      </c>
      <c r="K38" s="5" t="s">
        <v>155</v>
      </c>
    </row>
    <row r="39" spans="1:11" x14ac:dyDescent="0.2">
      <c r="A39" s="12">
        <v>38081</v>
      </c>
      <c r="C39" s="5" t="s">
        <v>121</v>
      </c>
      <c r="D39" s="4" t="s">
        <v>5</v>
      </c>
      <c r="E39" s="5" t="s">
        <v>20</v>
      </c>
      <c r="F39" s="4">
        <v>6</v>
      </c>
      <c r="G39" s="4" t="s">
        <v>5</v>
      </c>
      <c r="H39" s="4">
        <v>5</v>
      </c>
      <c r="I39" s="4">
        <v>623</v>
      </c>
      <c r="J39" t="s">
        <v>127</v>
      </c>
      <c r="K39" s="5" t="s">
        <v>30</v>
      </c>
    </row>
    <row r="40" spans="1:11" x14ac:dyDescent="0.2">
      <c r="A40" s="12">
        <v>38083</v>
      </c>
      <c r="C40" t="s">
        <v>20</v>
      </c>
      <c r="D40" s="4" t="s">
        <v>5</v>
      </c>
      <c r="E40" s="5" t="s">
        <v>121</v>
      </c>
      <c r="F40" s="4">
        <v>6</v>
      </c>
      <c r="G40" s="4" t="s">
        <v>5</v>
      </c>
      <c r="H40" s="4">
        <v>3</v>
      </c>
      <c r="I40" s="4">
        <v>1350</v>
      </c>
      <c r="J40" t="s">
        <v>147</v>
      </c>
      <c r="K40" s="5" t="s">
        <v>17</v>
      </c>
    </row>
    <row r="41" spans="1:11" x14ac:dyDescent="0.2">
      <c r="C41" s="3" t="s">
        <v>151</v>
      </c>
    </row>
    <row r="42" spans="1:11" x14ac:dyDescent="0.2">
      <c r="C42"/>
    </row>
    <row r="43" spans="1:11" x14ac:dyDescent="0.2">
      <c r="A43" s="11" t="s">
        <v>39</v>
      </c>
      <c r="C43"/>
    </row>
    <row r="44" spans="1:11" x14ac:dyDescent="0.2">
      <c r="A44" s="12">
        <v>38087</v>
      </c>
      <c r="C44" s="5" t="s">
        <v>11</v>
      </c>
      <c r="D44" s="4" t="s">
        <v>5</v>
      </c>
      <c r="E44" s="5" t="s">
        <v>121</v>
      </c>
      <c r="F44" s="4">
        <v>7</v>
      </c>
      <c r="G44" s="4" t="s">
        <v>5</v>
      </c>
      <c r="H44" s="4">
        <v>4</v>
      </c>
      <c r="I44" s="4">
        <v>250</v>
      </c>
      <c r="J44" t="s">
        <v>31</v>
      </c>
      <c r="K44" s="5" t="s">
        <v>32</v>
      </c>
    </row>
    <row r="45" spans="1:11" x14ac:dyDescent="0.2">
      <c r="C45" s="1" t="s">
        <v>115</v>
      </c>
      <c r="K45" s="5"/>
    </row>
    <row r="46" spans="1:11" x14ac:dyDescent="0.2">
      <c r="C46"/>
      <c r="K46" s="5"/>
    </row>
    <row r="47" spans="1:11" x14ac:dyDescent="0.2">
      <c r="A47" s="11" t="s">
        <v>40</v>
      </c>
    </row>
    <row r="48" spans="1:11" x14ac:dyDescent="0.2">
      <c r="A48" s="12">
        <v>38086</v>
      </c>
      <c r="C48" t="s">
        <v>20</v>
      </c>
      <c r="D48" s="4" t="s">
        <v>5</v>
      </c>
      <c r="E48" s="5" t="s">
        <v>6</v>
      </c>
      <c r="F48" s="4">
        <v>3</v>
      </c>
      <c r="G48" s="4" t="s">
        <v>5</v>
      </c>
      <c r="H48" s="4">
        <v>6</v>
      </c>
      <c r="I48" s="4">
        <v>2805</v>
      </c>
      <c r="J48" s="5" t="s">
        <v>116</v>
      </c>
      <c r="K48" t="s">
        <v>27</v>
      </c>
    </row>
    <row r="49" spans="1:11" x14ac:dyDescent="0.2">
      <c r="A49" s="12">
        <v>38088</v>
      </c>
      <c r="C49" s="5" t="s">
        <v>6</v>
      </c>
      <c r="D49" s="4" t="s">
        <v>5</v>
      </c>
      <c r="E49" s="5" t="s">
        <v>20</v>
      </c>
      <c r="F49" s="4">
        <v>7</v>
      </c>
      <c r="G49" s="4" t="s">
        <v>5</v>
      </c>
      <c r="H49" s="4">
        <v>3</v>
      </c>
      <c r="I49" s="4">
        <v>895</v>
      </c>
      <c r="J49" s="5" t="s">
        <v>116</v>
      </c>
      <c r="K49" t="s">
        <v>27</v>
      </c>
    </row>
    <row r="50" spans="1:11" x14ac:dyDescent="0.2">
      <c r="A50" s="12">
        <v>38090</v>
      </c>
      <c r="C50" t="s">
        <v>20</v>
      </c>
      <c r="D50" s="4" t="s">
        <v>5</v>
      </c>
      <c r="E50" s="5" t="s">
        <v>6</v>
      </c>
      <c r="F50" s="4">
        <v>2</v>
      </c>
      <c r="G50" s="4" t="s">
        <v>5</v>
      </c>
      <c r="H50" s="4">
        <v>6</v>
      </c>
      <c r="I50" s="4">
        <v>1699</v>
      </c>
      <c r="J50" t="s">
        <v>8</v>
      </c>
      <c r="K50" s="5" t="s">
        <v>126</v>
      </c>
    </row>
    <row r="51" spans="1:11" x14ac:dyDescent="0.2">
      <c r="A51" s="13"/>
      <c r="C51" s="1" t="s">
        <v>132</v>
      </c>
      <c r="E51" s="6"/>
    </row>
    <row r="52" spans="1:11" x14ac:dyDescent="0.2">
      <c r="A52" s="11"/>
      <c r="C52"/>
      <c r="E52" s="6"/>
    </row>
    <row r="53" spans="1:11" x14ac:dyDescent="0.2">
      <c r="A53" s="13"/>
      <c r="C53"/>
      <c r="E53" s="6"/>
      <c r="J53" s="1" t="s">
        <v>114</v>
      </c>
    </row>
    <row r="54" spans="1:11" x14ac:dyDescent="0.2">
      <c r="A54" s="13"/>
      <c r="C54" s="1"/>
      <c r="E54" s="6"/>
      <c r="J54" s="5" t="s">
        <v>157</v>
      </c>
      <c r="K54" s="4">
        <v>2</v>
      </c>
    </row>
    <row r="55" spans="1:11" x14ac:dyDescent="0.2">
      <c r="A55" s="13"/>
      <c r="C55"/>
      <c r="E55" s="6"/>
      <c r="J55" t="s">
        <v>27</v>
      </c>
      <c r="K55" s="4">
        <v>5</v>
      </c>
    </row>
    <row r="56" spans="1:11" x14ac:dyDescent="0.2">
      <c r="A56" s="11"/>
      <c r="C56"/>
      <c r="E56" s="6"/>
      <c r="J56" s="5" t="s">
        <v>122</v>
      </c>
      <c r="K56" s="4">
        <v>2</v>
      </c>
    </row>
    <row r="57" spans="1:11" x14ac:dyDescent="0.2">
      <c r="A57" s="13"/>
      <c r="C57"/>
      <c r="E57" s="6"/>
      <c r="J57" t="s">
        <v>127</v>
      </c>
      <c r="K57" s="4">
        <v>2</v>
      </c>
    </row>
    <row r="58" spans="1:11" x14ac:dyDescent="0.2">
      <c r="A58" s="13"/>
      <c r="C58"/>
      <c r="E58" s="6"/>
      <c r="J58" t="s">
        <v>144</v>
      </c>
      <c r="K58" s="4">
        <v>2</v>
      </c>
    </row>
    <row r="59" spans="1:11" x14ac:dyDescent="0.2">
      <c r="A59" s="13"/>
      <c r="C59"/>
      <c r="E59" s="6"/>
      <c r="J59" t="s">
        <v>25</v>
      </c>
      <c r="K59" s="4">
        <v>2</v>
      </c>
    </row>
    <row r="60" spans="1:11" x14ac:dyDescent="0.2">
      <c r="A60" s="13"/>
      <c r="C60"/>
      <c r="E60" s="7"/>
      <c r="J60" s="5" t="s">
        <v>162</v>
      </c>
      <c r="K60" s="4">
        <v>1</v>
      </c>
    </row>
    <row r="61" spans="1:11" x14ac:dyDescent="0.2">
      <c r="A61" s="13"/>
      <c r="C61"/>
      <c r="E61" s="6"/>
      <c r="J61" t="s">
        <v>153</v>
      </c>
      <c r="K61" s="4">
        <v>2</v>
      </c>
    </row>
    <row r="62" spans="1:11" x14ac:dyDescent="0.2">
      <c r="C62" s="1"/>
      <c r="E62" s="6"/>
      <c r="J62" t="s">
        <v>134</v>
      </c>
      <c r="K62" s="4">
        <v>2</v>
      </c>
    </row>
    <row r="63" spans="1:11" x14ac:dyDescent="0.2">
      <c r="C63"/>
      <c r="E63" s="6"/>
      <c r="J63" s="5" t="s">
        <v>116</v>
      </c>
      <c r="K63" s="4">
        <v>5</v>
      </c>
    </row>
    <row r="64" spans="1:11" x14ac:dyDescent="0.2">
      <c r="C64"/>
      <c r="E64" s="6"/>
      <c r="J64" s="5" t="s">
        <v>23</v>
      </c>
      <c r="K64" s="4">
        <v>1</v>
      </c>
    </row>
    <row r="65" spans="1:11" x14ac:dyDescent="0.2">
      <c r="C65"/>
      <c r="E65" s="6"/>
      <c r="J65" s="5" t="s">
        <v>26</v>
      </c>
      <c r="K65" s="4">
        <v>2</v>
      </c>
    </row>
    <row r="66" spans="1:11" x14ac:dyDescent="0.2">
      <c r="C66"/>
      <c r="E66" s="6"/>
      <c r="J66" s="5" t="s">
        <v>128</v>
      </c>
      <c r="K66" s="4">
        <v>4</v>
      </c>
    </row>
    <row r="67" spans="1:11" x14ac:dyDescent="0.2">
      <c r="C67"/>
      <c r="J67" t="s">
        <v>137</v>
      </c>
      <c r="K67" s="4">
        <v>2</v>
      </c>
    </row>
    <row r="68" spans="1:11" x14ac:dyDescent="0.2">
      <c r="C68"/>
      <c r="E68" s="6"/>
      <c r="J68" t="s">
        <v>31</v>
      </c>
      <c r="K68" s="4">
        <v>2</v>
      </c>
    </row>
    <row r="69" spans="1:11" x14ac:dyDescent="0.2">
      <c r="D69" s="8"/>
      <c r="J69" t="s">
        <v>147</v>
      </c>
      <c r="K69" s="4">
        <v>3</v>
      </c>
    </row>
    <row r="70" spans="1:11" x14ac:dyDescent="0.2">
      <c r="D70" s="8"/>
      <c r="J70" t="s">
        <v>154</v>
      </c>
      <c r="K70" s="4">
        <v>2</v>
      </c>
    </row>
    <row r="71" spans="1:11" x14ac:dyDescent="0.2">
      <c r="J71" t="s">
        <v>160</v>
      </c>
      <c r="K71" s="4">
        <v>1</v>
      </c>
    </row>
    <row r="72" spans="1:11" x14ac:dyDescent="0.2">
      <c r="J72" s="5" t="s">
        <v>17</v>
      </c>
      <c r="K72" s="4">
        <v>4</v>
      </c>
    </row>
    <row r="73" spans="1:11" x14ac:dyDescent="0.2">
      <c r="A73" s="11"/>
      <c r="D73" s="8"/>
      <c r="J73" s="5" t="s">
        <v>161</v>
      </c>
      <c r="K73" s="4">
        <v>1</v>
      </c>
    </row>
    <row r="74" spans="1:11" x14ac:dyDescent="0.2">
      <c r="D74" s="8"/>
      <c r="J74" s="5" t="s">
        <v>159</v>
      </c>
      <c r="K74" s="4">
        <v>1</v>
      </c>
    </row>
    <row r="75" spans="1:11" x14ac:dyDescent="0.2">
      <c r="D75" s="8"/>
      <c r="J75" t="s">
        <v>156</v>
      </c>
      <c r="K75" s="4">
        <v>2</v>
      </c>
    </row>
    <row r="76" spans="1:11" x14ac:dyDescent="0.2">
      <c r="D76" s="8"/>
      <c r="J76" t="s">
        <v>8</v>
      </c>
      <c r="K76" s="4">
        <v>2</v>
      </c>
    </row>
    <row r="77" spans="1:11" x14ac:dyDescent="0.2">
      <c r="A77" s="11"/>
      <c r="D77" s="8"/>
      <c r="J77" s="5" t="s">
        <v>32</v>
      </c>
      <c r="K77" s="4">
        <v>2</v>
      </c>
    </row>
    <row r="78" spans="1:11" x14ac:dyDescent="0.2">
      <c r="D78" s="8"/>
      <c r="J78" t="s">
        <v>158</v>
      </c>
      <c r="K78" s="4">
        <v>1</v>
      </c>
    </row>
    <row r="79" spans="1:11" x14ac:dyDescent="0.2">
      <c r="D79" s="8"/>
      <c r="J79" s="5" t="s">
        <v>126</v>
      </c>
      <c r="K79" s="4">
        <v>2</v>
      </c>
    </row>
    <row r="80" spans="1:11" x14ac:dyDescent="0.2">
      <c r="D80" s="8"/>
      <c r="J80" s="5" t="s">
        <v>30</v>
      </c>
      <c r="K80" s="4">
        <v>1</v>
      </c>
    </row>
    <row r="81" spans="4:11" x14ac:dyDescent="0.2">
      <c r="D81" s="8"/>
      <c r="J81" s="5" t="s">
        <v>155</v>
      </c>
      <c r="K81" s="4">
        <v>2</v>
      </c>
    </row>
    <row r="82" spans="4:11" x14ac:dyDescent="0.2">
      <c r="D82" s="8"/>
      <c r="J82" s="5"/>
      <c r="K82" s="4">
        <f>SUM(K54:K81)</f>
        <v>60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2003-04&amp;R2.6.2004</oddHeader>
    <oddFooter>&amp;C&amp;P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37687</v>
      </c>
      <c r="C4" t="s">
        <v>4</v>
      </c>
      <c r="D4" s="4" t="s">
        <v>5</v>
      </c>
      <c r="E4" s="5" t="s">
        <v>12</v>
      </c>
      <c r="F4" s="4">
        <v>6</v>
      </c>
      <c r="G4" s="4" t="s">
        <v>5</v>
      </c>
      <c r="H4" s="4">
        <v>2</v>
      </c>
      <c r="I4" s="4">
        <v>212</v>
      </c>
      <c r="J4" t="s">
        <v>25</v>
      </c>
      <c r="K4" s="5" t="s">
        <v>26</v>
      </c>
      <c r="M4" t="s">
        <v>11</v>
      </c>
      <c r="N4" s="4">
        <v>10</v>
      </c>
      <c r="O4" s="4">
        <v>9</v>
      </c>
      <c r="P4" s="4">
        <v>0</v>
      </c>
      <c r="Q4" s="4">
        <v>1</v>
      </c>
      <c r="R4" s="4">
        <f>SUM(F16+H17+F18+F28+H29+F30+H43+F44+H45+F46)</f>
        <v>59</v>
      </c>
      <c r="S4" s="4">
        <f>SUM(H16+F17+H18+H28+F29+H30+F43+H44+F45+H46)</f>
        <v>36</v>
      </c>
      <c r="T4" s="4">
        <v>18</v>
      </c>
    </row>
    <row r="5" spans="1:20" x14ac:dyDescent="0.2">
      <c r="A5" s="12">
        <v>37689</v>
      </c>
      <c r="C5" t="s">
        <v>12</v>
      </c>
      <c r="D5" s="4" t="s">
        <v>5</v>
      </c>
      <c r="E5" s="5" t="s">
        <v>4</v>
      </c>
      <c r="F5" s="4">
        <v>6</v>
      </c>
      <c r="G5" s="4" t="s">
        <v>5</v>
      </c>
      <c r="H5" s="4">
        <v>2</v>
      </c>
      <c r="I5" s="4">
        <v>531</v>
      </c>
      <c r="J5" t="s">
        <v>147</v>
      </c>
      <c r="K5" s="5" t="s">
        <v>17</v>
      </c>
      <c r="M5" t="s">
        <v>20</v>
      </c>
      <c r="N5" s="4">
        <v>10</v>
      </c>
      <c r="O5" s="4">
        <v>7</v>
      </c>
      <c r="P5" s="4">
        <v>0</v>
      </c>
      <c r="Q5" s="4">
        <v>3</v>
      </c>
      <c r="R5" s="4">
        <f>SUM(F11+H12+F13+F33+H34++F35+F43+H44+F45+H46)</f>
        <v>64</v>
      </c>
      <c r="S5" s="4">
        <f>SUM(H11+F12+H13+H33+F34+H35+H43+F44+H45+F46)</f>
        <v>45</v>
      </c>
      <c r="T5" s="4">
        <v>14</v>
      </c>
    </row>
    <row r="6" spans="1:20" x14ac:dyDescent="0.2">
      <c r="A6" s="12">
        <v>37693</v>
      </c>
      <c r="C6" t="s">
        <v>4</v>
      </c>
      <c r="D6" s="4" t="s">
        <v>5</v>
      </c>
      <c r="E6" s="5" t="s">
        <v>12</v>
      </c>
      <c r="F6" s="4">
        <v>6</v>
      </c>
      <c r="G6" s="4" t="s">
        <v>5</v>
      </c>
      <c r="H6" s="4">
        <v>8</v>
      </c>
      <c r="I6" s="4">
        <v>536</v>
      </c>
      <c r="J6" t="s">
        <v>127</v>
      </c>
      <c r="K6" s="5" t="s">
        <v>30</v>
      </c>
      <c r="M6" s="5" t="s">
        <v>12</v>
      </c>
      <c r="N6" s="4">
        <v>9</v>
      </c>
      <c r="O6" s="4">
        <v>4</v>
      </c>
      <c r="P6" s="4">
        <v>0</v>
      </c>
      <c r="Q6" s="4">
        <v>5</v>
      </c>
      <c r="R6" s="4">
        <f>SUM(H4+F5+H6+F7+H8+H28+F29+H30+F39)</f>
        <v>39</v>
      </c>
      <c r="S6" s="4">
        <f>SUM(F4+H5+F6+H7+F8+F28+H29+F30+H39)</f>
        <v>40</v>
      </c>
      <c r="T6" s="4">
        <v>8</v>
      </c>
    </row>
    <row r="7" spans="1:20" x14ac:dyDescent="0.2">
      <c r="A7" s="12">
        <v>37695</v>
      </c>
      <c r="C7" t="s">
        <v>12</v>
      </c>
      <c r="D7" s="4" t="s">
        <v>5</v>
      </c>
      <c r="E7" s="5" t="s">
        <v>4</v>
      </c>
      <c r="F7" s="4">
        <v>2</v>
      </c>
      <c r="G7" s="4" t="s">
        <v>5</v>
      </c>
      <c r="H7" s="4">
        <v>3</v>
      </c>
      <c r="I7" s="4">
        <v>540</v>
      </c>
      <c r="J7" t="s">
        <v>16</v>
      </c>
      <c r="K7" s="5" t="s">
        <v>17</v>
      </c>
      <c r="M7" s="5" t="s">
        <v>121</v>
      </c>
      <c r="N7" s="4">
        <v>8</v>
      </c>
      <c r="O7" s="4">
        <v>3</v>
      </c>
      <c r="P7" s="4">
        <v>0</v>
      </c>
      <c r="Q7" s="4">
        <v>5</v>
      </c>
      <c r="R7" s="4">
        <f>SUM(H21+F22+H23+F24+H33+F34+H35+H39)</f>
        <v>32</v>
      </c>
      <c r="S7" s="4">
        <f>SUM(F21+H22+F23+H24+F33+H34+F35+F39)</f>
        <v>46</v>
      </c>
      <c r="T7" s="4">
        <v>6</v>
      </c>
    </row>
    <row r="8" spans="1:20" x14ac:dyDescent="0.2">
      <c r="A8" s="12">
        <v>37696</v>
      </c>
      <c r="C8" t="s">
        <v>4</v>
      </c>
      <c r="D8" s="4" t="s">
        <v>5</v>
      </c>
      <c r="E8" s="5" t="s">
        <v>12</v>
      </c>
      <c r="F8" s="4">
        <v>0</v>
      </c>
      <c r="G8" s="4" t="s">
        <v>5</v>
      </c>
      <c r="H8" s="4">
        <v>5</v>
      </c>
      <c r="I8" s="4">
        <v>578</v>
      </c>
      <c r="J8" t="s">
        <v>127</v>
      </c>
      <c r="K8" s="5" t="s">
        <v>30</v>
      </c>
      <c r="M8" t="s">
        <v>6</v>
      </c>
      <c r="N8" s="4">
        <v>4</v>
      </c>
      <c r="O8" s="4">
        <v>1</v>
      </c>
      <c r="P8" s="4">
        <v>0</v>
      </c>
      <c r="Q8" s="4">
        <v>3</v>
      </c>
      <c r="R8" s="4">
        <f>SUM(F21+H22+F23+H24)</f>
        <v>19</v>
      </c>
      <c r="S8" s="4">
        <f>SUM(H21+F22+H23+F24)</f>
        <v>15</v>
      </c>
      <c r="T8" s="4">
        <v>2</v>
      </c>
    </row>
    <row r="9" spans="1:20" x14ac:dyDescent="0.2">
      <c r="C9" s="1" t="s">
        <v>139</v>
      </c>
      <c r="M9" t="s">
        <v>136</v>
      </c>
      <c r="N9" s="4">
        <v>3</v>
      </c>
      <c r="O9" s="4">
        <v>0</v>
      </c>
      <c r="P9" s="4">
        <v>0</v>
      </c>
      <c r="Q9" s="4">
        <v>3</v>
      </c>
      <c r="R9" s="4">
        <f>SUM(H16+F17+H18)</f>
        <v>8</v>
      </c>
      <c r="S9" s="4">
        <f>SUM(F16+H17+F18)</f>
        <v>16</v>
      </c>
      <c r="T9" s="4">
        <v>0</v>
      </c>
    </row>
    <row r="10" spans="1:20" x14ac:dyDescent="0.2">
      <c r="C10"/>
      <c r="M10" s="5" t="s">
        <v>124</v>
      </c>
      <c r="N10" s="4">
        <v>3</v>
      </c>
      <c r="O10" s="4">
        <v>0</v>
      </c>
      <c r="P10" s="4">
        <v>0</v>
      </c>
      <c r="Q10" s="4">
        <v>3</v>
      </c>
      <c r="R10" s="4">
        <f>SUM(H11+F12+H13)</f>
        <v>8</v>
      </c>
      <c r="S10" s="4">
        <f>SUM(F11+H12+F13)</f>
        <v>25</v>
      </c>
      <c r="T10" s="4">
        <v>0</v>
      </c>
    </row>
    <row r="11" spans="1:20" x14ac:dyDescent="0.2">
      <c r="A11" s="12">
        <v>37688</v>
      </c>
      <c r="C11" t="s">
        <v>20</v>
      </c>
      <c r="D11" s="4" t="s">
        <v>5</v>
      </c>
      <c r="E11" s="5" t="s">
        <v>124</v>
      </c>
      <c r="F11" s="4">
        <v>11</v>
      </c>
      <c r="G11" s="4" t="s">
        <v>5</v>
      </c>
      <c r="H11" s="4">
        <v>3</v>
      </c>
      <c r="I11" s="4">
        <v>515</v>
      </c>
      <c r="J11" t="s">
        <v>144</v>
      </c>
      <c r="K11" s="5" t="s">
        <v>128</v>
      </c>
      <c r="M11" s="5" t="s">
        <v>4</v>
      </c>
      <c r="N11" s="4">
        <v>5</v>
      </c>
      <c r="O11" s="4">
        <v>2</v>
      </c>
      <c r="P11" s="4">
        <v>0</v>
      </c>
      <c r="Q11" s="4">
        <v>3</v>
      </c>
      <c r="R11" s="4">
        <f>SUM(F4+H5+F6+H7+F8)</f>
        <v>17</v>
      </c>
      <c r="S11" s="4">
        <f>SUM(H4+F5+H6+F7+H8)</f>
        <v>23</v>
      </c>
      <c r="T11" s="4">
        <v>4</v>
      </c>
    </row>
    <row r="12" spans="1:20" x14ac:dyDescent="0.2">
      <c r="A12" s="12">
        <v>37689</v>
      </c>
      <c r="C12" s="5" t="s">
        <v>124</v>
      </c>
      <c r="D12" s="4" t="s">
        <v>5</v>
      </c>
      <c r="E12" s="5" t="s">
        <v>20</v>
      </c>
      <c r="F12" s="4">
        <v>3</v>
      </c>
      <c r="G12" s="4" t="s">
        <v>5</v>
      </c>
      <c r="H12" s="4">
        <v>5</v>
      </c>
      <c r="I12" s="4">
        <v>441</v>
      </c>
      <c r="J12" t="s">
        <v>123</v>
      </c>
      <c r="K12" s="5" t="s">
        <v>122</v>
      </c>
      <c r="N12" s="4">
        <f>SUM(N4:N11)</f>
        <v>52</v>
      </c>
      <c r="O12" s="4">
        <f t="shared" ref="O12:T12" si="0">SUM(O4:O11)</f>
        <v>26</v>
      </c>
      <c r="P12" s="4">
        <f t="shared" si="0"/>
        <v>0</v>
      </c>
      <c r="Q12" s="4">
        <f t="shared" si="0"/>
        <v>26</v>
      </c>
      <c r="R12" s="4">
        <f t="shared" si="0"/>
        <v>246</v>
      </c>
      <c r="S12" s="4">
        <f t="shared" si="0"/>
        <v>246</v>
      </c>
      <c r="T12" s="4">
        <f t="shared" si="0"/>
        <v>52</v>
      </c>
    </row>
    <row r="13" spans="1:20" x14ac:dyDescent="0.2">
      <c r="A13" s="12">
        <v>37695</v>
      </c>
      <c r="C13" t="s">
        <v>20</v>
      </c>
      <c r="D13" s="4" t="s">
        <v>5</v>
      </c>
      <c r="E13" s="5" t="s">
        <v>124</v>
      </c>
      <c r="F13" s="4">
        <v>9</v>
      </c>
      <c r="G13" s="4" t="s">
        <v>5</v>
      </c>
      <c r="H13" s="4">
        <v>2</v>
      </c>
      <c r="I13" s="4">
        <v>549</v>
      </c>
      <c r="J13" t="s">
        <v>8</v>
      </c>
      <c r="K13" s="5" t="s">
        <v>126</v>
      </c>
      <c r="N13" s="4"/>
      <c r="O13" s="4"/>
      <c r="P13" s="4"/>
      <c r="Q13" s="4"/>
      <c r="R13" s="4"/>
      <c r="S13" s="4"/>
      <c r="T13" s="4"/>
    </row>
    <row r="14" spans="1:20" x14ac:dyDescent="0.2">
      <c r="C14" s="1" t="s">
        <v>146</v>
      </c>
      <c r="K14" s="5"/>
    </row>
    <row r="15" spans="1:20" x14ac:dyDescent="0.2">
      <c r="C15"/>
      <c r="K15" s="5"/>
      <c r="M15" s="1" t="s">
        <v>252</v>
      </c>
    </row>
    <row r="16" spans="1:20" x14ac:dyDescent="0.2">
      <c r="A16" s="12">
        <v>37688</v>
      </c>
      <c r="C16" t="s">
        <v>11</v>
      </c>
      <c r="D16" s="4" t="s">
        <v>5</v>
      </c>
      <c r="E16" s="5" t="s">
        <v>136</v>
      </c>
      <c r="F16" s="4">
        <v>4</v>
      </c>
      <c r="G16" s="4" t="s">
        <v>5</v>
      </c>
      <c r="H16" s="4">
        <v>3</v>
      </c>
      <c r="I16" s="4">
        <v>323</v>
      </c>
      <c r="J16" t="s">
        <v>23</v>
      </c>
      <c r="K16" s="5" t="s">
        <v>17</v>
      </c>
      <c r="M16" t="s">
        <v>253</v>
      </c>
      <c r="N16" s="15" t="s">
        <v>274</v>
      </c>
      <c r="O16" s="5" t="s">
        <v>12</v>
      </c>
      <c r="P16" s="5" t="s">
        <v>4</v>
      </c>
      <c r="Q16" s="4">
        <v>3</v>
      </c>
      <c r="R16" s="4">
        <v>2</v>
      </c>
    </row>
    <row r="17" spans="1:18" x14ac:dyDescent="0.2">
      <c r="A17" s="12">
        <v>37689</v>
      </c>
      <c r="C17" t="s">
        <v>136</v>
      </c>
      <c r="D17" s="4" t="s">
        <v>5</v>
      </c>
      <c r="E17" s="5" t="s">
        <v>11</v>
      </c>
      <c r="F17" s="4">
        <v>3</v>
      </c>
      <c r="G17" s="4" t="s">
        <v>5</v>
      </c>
      <c r="H17" s="4">
        <v>9</v>
      </c>
      <c r="I17" s="4">
        <v>668</v>
      </c>
      <c r="J17" s="5" t="s">
        <v>116</v>
      </c>
      <c r="K17" t="s">
        <v>137</v>
      </c>
      <c r="M17" t="s">
        <v>253</v>
      </c>
      <c r="N17" s="15" t="s">
        <v>274</v>
      </c>
      <c r="O17" t="s">
        <v>20</v>
      </c>
      <c r="P17" s="5" t="s">
        <v>124</v>
      </c>
      <c r="Q17" s="4">
        <v>3</v>
      </c>
      <c r="R17" s="4">
        <v>0</v>
      </c>
    </row>
    <row r="18" spans="1:18" x14ac:dyDescent="0.2">
      <c r="A18" s="12">
        <v>37695</v>
      </c>
      <c r="C18" t="s">
        <v>11</v>
      </c>
      <c r="D18" s="4" t="s">
        <v>5</v>
      </c>
      <c r="E18" s="5" t="s">
        <v>136</v>
      </c>
      <c r="F18" s="4">
        <v>3</v>
      </c>
      <c r="G18" s="4" t="s">
        <v>5</v>
      </c>
      <c r="H18" s="4">
        <v>2</v>
      </c>
      <c r="I18" s="4">
        <v>392</v>
      </c>
      <c r="J18" t="s">
        <v>127</v>
      </c>
      <c r="K18" s="5" t="s">
        <v>30</v>
      </c>
      <c r="M18" t="s">
        <v>253</v>
      </c>
      <c r="N18" s="15" t="s">
        <v>274</v>
      </c>
      <c r="O18" t="s">
        <v>11</v>
      </c>
      <c r="P18" t="s">
        <v>136</v>
      </c>
      <c r="Q18" s="4">
        <v>3</v>
      </c>
      <c r="R18" s="4">
        <v>0</v>
      </c>
    </row>
    <row r="19" spans="1:18" x14ac:dyDescent="0.2">
      <c r="C19" s="1" t="s">
        <v>43</v>
      </c>
      <c r="M19" t="s">
        <v>253</v>
      </c>
      <c r="N19" s="15" t="s">
        <v>274</v>
      </c>
      <c r="O19" s="5" t="s">
        <v>121</v>
      </c>
      <c r="P19" t="s">
        <v>6</v>
      </c>
      <c r="Q19" s="4">
        <v>3</v>
      </c>
      <c r="R19" s="4">
        <v>1</v>
      </c>
    </row>
    <row r="20" spans="1:18" x14ac:dyDescent="0.2">
      <c r="M20" t="s">
        <v>254</v>
      </c>
      <c r="N20" s="15" t="s">
        <v>274</v>
      </c>
      <c r="O20" t="s">
        <v>11</v>
      </c>
      <c r="P20" s="5" t="s">
        <v>12</v>
      </c>
      <c r="Q20" s="4">
        <v>3</v>
      </c>
      <c r="R20" s="4">
        <v>0</v>
      </c>
    </row>
    <row r="21" spans="1:18" x14ac:dyDescent="0.2">
      <c r="A21" s="12">
        <v>37688</v>
      </c>
      <c r="C21" t="s">
        <v>6</v>
      </c>
      <c r="D21" s="4" t="s">
        <v>5</v>
      </c>
      <c r="E21" s="5" t="s">
        <v>121</v>
      </c>
      <c r="F21" s="4">
        <v>11</v>
      </c>
      <c r="G21" s="4" t="s">
        <v>5</v>
      </c>
      <c r="H21" s="4">
        <v>2</v>
      </c>
      <c r="I21" s="4">
        <v>389</v>
      </c>
      <c r="J21" t="s">
        <v>147</v>
      </c>
      <c r="K21" s="5" t="s">
        <v>134</v>
      </c>
      <c r="M21" t="s">
        <v>254</v>
      </c>
      <c r="N21" s="15" t="s">
        <v>274</v>
      </c>
      <c r="O21" t="s">
        <v>20</v>
      </c>
      <c r="P21" s="5" t="s">
        <v>121</v>
      </c>
      <c r="Q21" s="4">
        <v>3</v>
      </c>
      <c r="R21" s="4">
        <v>0</v>
      </c>
    </row>
    <row r="22" spans="1:18" x14ac:dyDescent="0.2">
      <c r="A22" s="12">
        <v>37690</v>
      </c>
      <c r="C22" s="5" t="s">
        <v>121</v>
      </c>
      <c r="D22" s="4" t="s">
        <v>5</v>
      </c>
      <c r="E22" s="5" t="s">
        <v>6</v>
      </c>
      <c r="F22" s="4">
        <v>6</v>
      </c>
      <c r="G22" s="4" t="s">
        <v>5</v>
      </c>
      <c r="H22" s="4">
        <v>5</v>
      </c>
      <c r="I22" s="4">
        <v>411</v>
      </c>
      <c r="J22" t="s">
        <v>25</v>
      </c>
      <c r="K22" t="s">
        <v>126</v>
      </c>
      <c r="M22" t="s">
        <v>255</v>
      </c>
      <c r="N22" s="15" t="s">
        <v>274</v>
      </c>
      <c r="O22" t="s">
        <v>12</v>
      </c>
      <c r="P22" s="5" t="s">
        <v>121</v>
      </c>
      <c r="Q22" s="15">
        <v>1</v>
      </c>
      <c r="R22" s="4">
        <v>0</v>
      </c>
    </row>
    <row r="23" spans="1:18" x14ac:dyDescent="0.2">
      <c r="A23" s="12">
        <v>37694</v>
      </c>
      <c r="C23" t="s">
        <v>6</v>
      </c>
      <c r="D23" s="4" t="s">
        <v>5</v>
      </c>
      <c r="E23" s="5" t="s">
        <v>121</v>
      </c>
      <c r="F23" s="4">
        <v>2</v>
      </c>
      <c r="G23" s="4" t="s">
        <v>5</v>
      </c>
      <c r="H23" s="4">
        <v>5</v>
      </c>
      <c r="I23" s="4">
        <v>367</v>
      </c>
      <c r="J23" t="s">
        <v>16</v>
      </c>
      <c r="K23" s="5" t="s">
        <v>17</v>
      </c>
      <c r="M23" t="s">
        <v>256</v>
      </c>
      <c r="N23" s="15" t="s">
        <v>274</v>
      </c>
      <c r="O23" t="s">
        <v>20</v>
      </c>
      <c r="P23" t="s">
        <v>11</v>
      </c>
      <c r="Q23" s="4">
        <v>3</v>
      </c>
      <c r="R23" s="4">
        <v>1</v>
      </c>
    </row>
    <row r="24" spans="1:18" x14ac:dyDescent="0.2">
      <c r="A24" s="12">
        <v>37697</v>
      </c>
      <c r="C24" s="5" t="s">
        <v>121</v>
      </c>
      <c r="D24" s="4" t="s">
        <v>5</v>
      </c>
      <c r="E24" s="5" t="s">
        <v>6</v>
      </c>
      <c r="F24" s="4">
        <v>2</v>
      </c>
      <c r="G24" s="4" t="s">
        <v>5</v>
      </c>
      <c r="H24" s="4">
        <v>1</v>
      </c>
      <c r="I24" s="4">
        <v>932</v>
      </c>
      <c r="J24" t="s">
        <v>13</v>
      </c>
      <c r="K24" s="5" t="s">
        <v>14</v>
      </c>
      <c r="M24" t="s">
        <v>258</v>
      </c>
      <c r="Q24" s="4">
        <f>SUM(Q16:Q23)</f>
        <v>22</v>
      </c>
      <c r="R24" s="4">
        <f>SUM(R16:R23)</f>
        <v>4</v>
      </c>
    </row>
    <row r="25" spans="1:18" x14ac:dyDescent="0.2">
      <c r="C25" s="1" t="s">
        <v>145</v>
      </c>
    </row>
    <row r="27" spans="1:18" x14ac:dyDescent="0.2">
      <c r="A27" s="11" t="s">
        <v>38</v>
      </c>
    </row>
    <row r="28" spans="1:18" x14ac:dyDescent="0.2">
      <c r="A28" s="12">
        <v>37701</v>
      </c>
      <c r="C28" t="s">
        <v>11</v>
      </c>
      <c r="D28" s="4" t="s">
        <v>5</v>
      </c>
      <c r="E28" s="5" t="s">
        <v>12</v>
      </c>
      <c r="F28" s="4">
        <v>9</v>
      </c>
      <c r="G28" s="4" t="s">
        <v>5</v>
      </c>
      <c r="H28" s="4">
        <v>6</v>
      </c>
      <c r="I28" s="4">
        <v>386</v>
      </c>
      <c r="J28" t="s">
        <v>8</v>
      </c>
      <c r="K28" s="5" t="s">
        <v>126</v>
      </c>
    </row>
    <row r="29" spans="1:18" x14ac:dyDescent="0.2">
      <c r="A29" s="12">
        <v>37703</v>
      </c>
      <c r="C29" s="5" t="s">
        <v>12</v>
      </c>
      <c r="D29" s="4" t="s">
        <v>5</v>
      </c>
      <c r="E29" s="5" t="s">
        <v>11</v>
      </c>
      <c r="F29" s="4">
        <v>4</v>
      </c>
      <c r="G29" s="4" t="s">
        <v>5</v>
      </c>
      <c r="H29" s="4">
        <v>7</v>
      </c>
      <c r="I29" s="4">
        <v>438</v>
      </c>
      <c r="J29" s="5" t="s">
        <v>116</v>
      </c>
      <c r="K29" t="s">
        <v>137</v>
      </c>
    </row>
    <row r="30" spans="1:18" x14ac:dyDescent="0.2">
      <c r="A30" s="12">
        <v>37708</v>
      </c>
      <c r="C30" t="s">
        <v>11</v>
      </c>
      <c r="D30" s="4" t="s">
        <v>5</v>
      </c>
      <c r="E30" s="5" t="s">
        <v>12</v>
      </c>
      <c r="F30" s="4">
        <v>6</v>
      </c>
      <c r="G30" s="4" t="s">
        <v>5</v>
      </c>
      <c r="H30" s="4">
        <v>4</v>
      </c>
      <c r="I30" s="4">
        <v>447</v>
      </c>
      <c r="J30" t="s">
        <v>25</v>
      </c>
      <c r="K30" s="5" t="s">
        <v>26</v>
      </c>
    </row>
    <row r="31" spans="1:18" x14ac:dyDescent="0.2">
      <c r="C31" s="3" t="s">
        <v>44</v>
      </c>
      <c r="K31" s="5"/>
    </row>
    <row r="32" spans="1:18" x14ac:dyDescent="0.2">
      <c r="C32"/>
      <c r="K32" s="5"/>
    </row>
    <row r="33" spans="1:11" x14ac:dyDescent="0.2">
      <c r="A33" s="12">
        <v>37703</v>
      </c>
      <c r="C33" t="s">
        <v>20</v>
      </c>
      <c r="D33" s="4" t="s">
        <v>5</v>
      </c>
      <c r="E33" s="5" t="s">
        <v>121</v>
      </c>
      <c r="F33" s="4">
        <v>9</v>
      </c>
      <c r="G33" s="4" t="s">
        <v>5</v>
      </c>
      <c r="H33" s="4">
        <v>2</v>
      </c>
      <c r="I33" s="4">
        <v>580</v>
      </c>
      <c r="J33" t="s">
        <v>127</v>
      </c>
      <c r="K33" s="5" t="s">
        <v>30</v>
      </c>
    </row>
    <row r="34" spans="1:11" x14ac:dyDescent="0.2">
      <c r="A34" s="12">
        <v>37706</v>
      </c>
      <c r="C34" s="5" t="s">
        <v>121</v>
      </c>
      <c r="D34" s="4" t="s">
        <v>5</v>
      </c>
      <c r="E34" s="5" t="s">
        <v>20</v>
      </c>
      <c r="F34" s="4">
        <v>6</v>
      </c>
      <c r="G34" s="4" t="s">
        <v>5</v>
      </c>
      <c r="H34" s="4">
        <v>7</v>
      </c>
      <c r="I34" s="4">
        <v>1281</v>
      </c>
      <c r="J34" t="s">
        <v>147</v>
      </c>
      <c r="K34" s="5" t="s">
        <v>17</v>
      </c>
    </row>
    <row r="35" spans="1:11" x14ac:dyDescent="0.2">
      <c r="A35" s="12">
        <v>37708</v>
      </c>
      <c r="C35" t="s">
        <v>20</v>
      </c>
      <c r="D35" s="4" t="s">
        <v>5</v>
      </c>
      <c r="E35" s="5" t="s">
        <v>121</v>
      </c>
      <c r="F35" s="4">
        <v>9</v>
      </c>
      <c r="G35" s="4" t="s">
        <v>5</v>
      </c>
      <c r="H35" s="4">
        <v>8</v>
      </c>
      <c r="I35" s="4">
        <v>590</v>
      </c>
      <c r="J35" t="s">
        <v>144</v>
      </c>
      <c r="K35" s="5" t="s">
        <v>128</v>
      </c>
    </row>
    <row r="36" spans="1:11" x14ac:dyDescent="0.2">
      <c r="C36" s="3" t="s">
        <v>141</v>
      </c>
    </row>
    <row r="37" spans="1:11" x14ac:dyDescent="0.2">
      <c r="C37"/>
      <c r="K37" s="5"/>
    </row>
    <row r="38" spans="1:11" x14ac:dyDescent="0.2">
      <c r="A38" s="11" t="s">
        <v>39</v>
      </c>
      <c r="C38"/>
      <c r="K38" s="5"/>
    </row>
    <row r="39" spans="1:11" x14ac:dyDescent="0.2">
      <c r="A39" s="12">
        <v>37716</v>
      </c>
      <c r="C39" s="5" t="s">
        <v>12</v>
      </c>
      <c r="D39" s="4" t="s">
        <v>5</v>
      </c>
      <c r="E39" s="5" t="s">
        <v>121</v>
      </c>
      <c r="F39" s="4">
        <v>2</v>
      </c>
      <c r="G39" s="4" t="s">
        <v>5</v>
      </c>
      <c r="H39" s="4">
        <v>1</v>
      </c>
      <c r="I39" s="4">
        <v>286</v>
      </c>
      <c r="J39" t="s">
        <v>16</v>
      </c>
      <c r="K39" s="5" t="s">
        <v>17</v>
      </c>
    </row>
    <row r="40" spans="1:11" x14ac:dyDescent="0.2">
      <c r="C40" s="1" t="s">
        <v>42</v>
      </c>
      <c r="K40" s="5"/>
    </row>
    <row r="41" spans="1:11" x14ac:dyDescent="0.2">
      <c r="C41"/>
      <c r="K41" s="5"/>
    </row>
    <row r="42" spans="1:11" x14ac:dyDescent="0.2">
      <c r="A42" s="11" t="s">
        <v>40</v>
      </c>
    </row>
    <row r="43" spans="1:11" x14ac:dyDescent="0.2">
      <c r="A43" s="12">
        <v>37715</v>
      </c>
      <c r="C43" t="s">
        <v>20</v>
      </c>
      <c r="D43" s="4" t="s">
        <v>5</v>
      </c>
      <c r="E43" s="5" t="s">
        <v>11</v>
      </c>
      <c r="F43" s="4">
        <v>4</v>
      </c>
      <c r="G43" s="4" t="s">
        <v>5</v>
      </c>
      <c r="H43" s="4">
        <v>5</v>
      </c>
      <c r="I43" s="4">
        <v>3020</v>
      </c>
      <c r="J43" s="5" t="s">
        <v>116</v>
      </c>
      <c r="K43" t="s">
        <v>27</v>
      </c>
    </row>
    <row r="44" spans="1:11" x14ac:dyDescent="0.2">
      <c r="A44" s="12">
        <v>37717</v>
      </c>
      <c r="C44" t="s">
        <v>11</v>
      </c>
      <c r="D44" s="4" t="s">
        <v>5</v>
      </c>
      <c r="E44" s="5" t="s">
        <v>20</v>
      </c>
      <c r="F44" s="4">
        <v>2</v>
      </c>
      <c r="G44" s="4" t="s">
        <v>5</v>
      </c>
      <c r="H44" s="4">
        <v>4</v>
      </c>
      <c r="I44" s="4">
        <v>1263</v>
      </c>
      <c r="J44" t="s">
        <v>8</v>
      </c>
      <c r="K44" s="5" t="s">
        <v>126</v>
      </c>
    </row>
    <row r="45" spans="1:11" x14ac:dyDescent="0.2">
      <c r="A45" s="12">
        <v>37720</v>
      </c>
      <c r="C45" t="s">
        <v>20</v>
      </c>
      <c r="D45" s="4" t="s">
        <v>5</v>
      </c>
      <c r="E45" s="5" t="s">
        <v>11</v>
      </c>
      <c r="F45" s="4">
        <v>2</v>
      </c>
      <c r="G45" s="4" t="s">
        <v>5</v>
      </c>
      <c r="H45" s="4">
        <v>7</v>
      </c>
      <c r="I45" s="4">
        <v>3610</v>
      </c>
      <c r="J45" t="s">
        <v>8</v>
      </c>
      <c r="K45" s="5" t="s">
        <v>126</v>
      </c>
    </row>
    <row r="46" spans="1:11" x14ac:dyDescent="0.2">
      <c r="A46" s="12">
        <v>37722</v>
      </c>
      <c r="C46" t="s">
        <v>11</v>
      </c>
      <c r="D46" s="4" t="s">
        <v>5</v>
      </c>
      <c r="E46" s="5" t="s">
        <v>20</v>
      </c>
      <c r="F46" s="4">
        <v>7</v>
      </c>
      <c r="G46" s="4" t="s">
        <v>5</v>
      </c>
      <c r="H46" s="4">
        <v>4</v>
      </c>
      <c r="I46" s="4">
        <v>1213</v>
      </c>
      <c r="J46" s="5" t="s">
        <v>116</v>
      </c>
      <c r="K46" t="s">
        <v>27</v>
      </c>
    </row>
    <row r="47" spans="1:11" x14ac:dyDescent="0.2">
      <c r="A47" s="13"/>
      <c r="C47" s="1" t="s">
        <v>148</v>
      </c>
      <c r="E47" s="6"/>
    </row>
    <row r="48" spans="1:11" x14ac:dyDescent="0.2">
      <c r="A48" s="11"/>
      <c r="C48"/>
      <c r="E48" s="6"/>
    </row>
    <row r="49" spans="1:11" x14ac:dyDescent="0.2">
      <c r="A49" s="13"/>
      <c r="C49"/>
      <c r="E49" s="6"/>
      <c r="J49" s="1" t="s">
        <v>114</v>
      </c>
    </row>
    <row r="50" spans="1:11" x14ac:dyDescent="0.2">
      <c r="A50" s="13"/>
      <c r="C50" s="1"/>
      <c r="E50" s="6"/>
      <c r="J50" t="s">
        <v>27</v>
      </c>
      <c r="K50" s="4">
        <v>2</v>
      </c>
    </row>
    <row r="51" spans="1:11" x14ac:dyDescent="0.2">
      <c r="A51" s="13"/>
      <c r="C51"/>
      <c r="E51" s="6"/>
      <c r="J51" s="5" t="s">
        <v>122</v>
      </c>
      <c r="K51" s="4">
        <v>1</v>
      </c>
    </row>
    <row r="52" spans="1:11" x14ac:dyDescent="0.2">
      <c r="A52" s="11"/>
      <c r="C52"/>
      <c r="E52" s="6"/>
      <c r="J52" t="s">
        <v>127</v>
      </c>
      <c r="K52" s="4">
        <v>4</v>
      </c>
    </row>
    <row r="53" spans="1:11" x14ac:dyDescent="0.2">
      <c r="A53" s="13"/>
      <c r="C53"/>
      <c r="E53" s="6"/>
      <c r="J53" t="s">
        <v>144</v>
      </c>
      <c r="K53" s="4">
        <v>2</v>
      </c>
    </row>
    <row r="54" spans="1:11" x14ac:dyDescent="0.2">
      <c r="A54" s="13"/>
      <c r="C54"/>
      <c r="E54" s="6"/>
      <c r="J54" t="s">
        <v>123</v>
      </c>
      <c r="K54" s="4">
        <v>1</v>
      </c>
    </row>
    <row r="55" spans="1:11" x14ac:dyDescent="0.2">
      <c r="A55" s="13"/>
      <c r="C55"/>
      <c r="E55" s="6"/>
      <c r="J55" t="s">
        <v>25</v>
      </c>
      <c r="K55" s="4">
        <v>3</v>
      </c>
    </row>
    <row r="56" spans="1:11" x14ac:dyDescent="0.2">
      <c r="A56" s="13"/>
      <c r="C56"/>
      <c r="E56" s="7"/>
      <c r="J56" t="s">
        <v>13</v>
      </c>
      <c r="K56" s="4">
        <v>1</v>
      </c>
    </row>
    <row r="57" spans="1:11" x14ac:dyDescent="0.2">
      <c r="A57" s="13"/>
      <c r="C57"/>
      <c r="E57" s="6"/>
      <c r="J57" s="5" t="s">
        <v>134</v>
      </c>
      <c r="K57" s="4">
        <v>1</v>
      </c>
    </row>
    <row r="58" spans="1:11" x14ac:dyDescent="0.2">
      <c r="C58" s="1"/>
      <c r="E58" s="6"/>
      <c r="J58" s="5" t="s">
        <v>116</v>
      </c>
      <c r="K58" s="4">
        <v>4</v>
      </c>
    </row>
    <row r="59" spans="1:11" x14ac:dyDescent="0.2">
      <c r="C59"/>
      <c r="E59" s="6"/>
      <c r="J59" t="s">
        <v>23</v>
      </c>
      <c r="K59" s="4">
        <v>1</v>
      </c>
    </row>
    <row r="60" spans="1:11" x14ac:dyDescent="0.2">
      <c r="C60"/>
      <c r="E60" s="6"/>
      <c r="J60" s="5" t="s">
        <v>26</v>
      </c>
      <c r="K60" s="15">
        <v>2</v>
      </c>
    </row>
    <row r="61" spans="1:11" x14ac:dyDescent="0.2">
      <c r="C61"/>
      <c r="E61" s="6"/>
      <c r="J61" s="5" t="s">
        <v>128</v>
      </c>
      <c r="K61" s="4">
        <v>2</v>
      </c>
    </row>
    <row r="62" spans="1:11" x14ac:dyDescent="0.2">
      <c r="C62"/>
      <c r="E62" s="6"/>
      <c r="J62" t="s">
        <v>137</v>
      </c>
      <c r="K62" s="4">
        <v>2</v>
      </c>
    </row>
    <row r="63" spans="1:11" x14ac:dyDescent="0.2">
      <c r="C63"/>
      <c r="J63" t="s">
        <v>147</v>
      </c>
      <c r="K63" s="4">
        <v>3</v>
      </c>
    </row>
    <row r="64" spans="1:11" x14ac:dyDescent="0.2">
      <c r="C64"/>
      <c r="E64" s="6"/>
      <c r="J64" s="5" t="s">
        <v>17</v>
      </c>
      <c r="K64" s="4">
        <v>6</v>
      </c>
    </row>
    <row r="65" spans="1:11" x14ac:dyDescent="0.2">
      <c r="D65" s="8"/>
      <c r="J65" t="s">
        <v>16</v>
      </c>
      <c r="K65" s="4">
        <v>3</v>
      </c>
    </row>
    <row r="66" spans="1:11" x14ac:dyDescent="0.2">
      <c r="D66" s="8"/>
      <c r="J66" s="5" t="s">
        <v>14</v>
      </c>
      <c r="K66" s="4">
        <v>1</v>
      </c>
    </row>
    <row r="67" spans="1:11" x14ac:dyDescent="0.2">
      <c r="J67" t="s">
        <v>8</v>
      </c>
      <c r="K67" s="4">
        <v>4</v>
      </c>
    </row>
    <row r="68" spans="1:11" x14ac:dyDescent="0.2">
      <c r="J68" s="5" t="s">
        <v>126</v>
      </c>
      <c r="K68" s="4">
        <v>5</v>
      </c>
    </row>
    <row r="69" spans="1:11" x14ac:dyDescent="0.2">
      <c r="A69" s="11"/>
      <c r="D69" s="8"/>
      <c r="J69" s="5" t="s">
        <v>30</v>
      </c>
      <c r="K69" s="4">
        <v>4</v>
      </c>
    </row>
    <row r="70" spans="1:11" x14ac:dyDescent="0.2">
      <c r="D70" s="8"/>
      <c r="K70" s="4">
        <f>SUM(K50:K69)</f>
        <v>52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2002-03&amp;R3.5.2003</oddHeader>
    <oddFooter>&amp;C&amp;P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72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37323</v>
      </c>
      <c r="C4" t="s">
        <v>12</v>
      </c>
      <c r="D4" s="4" t="s">
        <v>5</v>
      </c>
      <c r="E4" s="5" t="s">
        <v>4</v>
      </c>
      <c r="F4" s="4">
        <v>4</v>
      </c>
      <c r="G4" s="4" t="s">
        <v>5</v>
      </c>
      <c r="H4" s="4">
        <v>3</v>
      </c>
      <c r="I4" s="4">
        <v>229</v>
      </c>
      <c r="J4" t="s">
        <v>17</v>
      </c>
      <c r="K4" s="5" t="s">
        <v>16</v>
      </c>
      <c r="M4" t="s">
        <v>11</v>
      </c>
      <c r="N4" s="4">
        <v>10</v>
      </c>
      <c r="O4" s="4">
        <v>9</v>
      </c>
      <c r="P4" s="4">
        <v>0</v>
      </c>
      <c r="Q4" s="4">
        <v>1</v>
      </c>
      <c r="R4" s="4">
        <f>SUM(F18+H19+F20+F30+H31+F32+H33+F46+H47+F48)</f>
        <v>64</v>
      </c>
      <c r="S4" s="4">
        <f>SUM(H18+F19+H20+H30+F31+H32+F33+H46+F47+H48)</f>
        <v>33</v>
      </c>
      <c r="T4" s="4">
        <v>18</v>
      </c>
    </row>
    <row r="5" spans="1:20" x14ac:dyDescent="0.2">
      <c r="A5" s="12">
        <v>37324</v>
      </c>
      <c r="C5" t="s">
        <v>4</v>
      </c>
      <c r="D5" s="4" t="s">
        <v>5</v>
      </c>
      <c r="E5" s="5" t="s">
        <v>12</v>
      </c>
      <c r="F5" s="4">
        <v>3</v>
      </c>
      <c r="G5" s="4" t="s">
        <v>5</v>
      </c>
      <c r="H5" s="4">
        <v>2</v>
      </c>
      <c r="I5" s="4">
        <v>335</v>
      </c>
      <c r="J5" t="s">
        <v>25</v>
      </c>
      <c r="K5" s="5" t="s">
        <v>26</v>
      </c>
      <c r="M5" t="s">
        <v>20</v>
      </c>
      <c r="N5" s="4">
        <v>11</v>
      </c>
      <c r="O5" s="4">
        <v>6</v>
      </c>
      <c r="P5" s="4">
        <v>0</v>
      </c>
      <c r="Q5" s="4">
        <v>5</v>
      </c>
      <c r="R5" s="4">
        <f>SUM(F11+H12+F13+H14+F15+F36+H37+F38+H46+F47+H48)</f>
        <v>48</v>
      </c>
      <c r="S5" s="4">
        <f>SUM(H11+F12+H13+F14+H15+H36+F37+H38+F46+H47+F48)</f>
        <v>49</v>
      </c>
      <c r="T5" s="4">
        <v>12</v>
      </c>
    </row>
    <row r="6" spans="1:20" x14ac:dyDescent="0.2">
      <c r="A6" s="12">
        <v>37325</v>
      </c>
      <c r="C6" t="s">
        <v>12</v>
      </c>
      <c r="D6" s="4" t="s">
        <v>5</v>
      </c>
      <c r="E6" s="5" t="s">
        <v>4</v>
      </c>
      <c r="F6" s="4">
        <v>2</v>
      </c>
      <c r="G6" s="4" t="s">
        <v>5</v>
      </c>
      <c r="H6" s="4">
        <v>4</v>
      </c>
      <c r="I6" s="4">
        <v>256</v>
      </c>
      <c r="J6" t="s">
        <v>116</v>
      </c>
      <c r="K6" s="5" t="s">
        <v>27</v>
      </c>
      <c r="M6" t="s">
        <v>6</v>
      </c>
      <c r="N6" s="4">
        <v>8</v>
      </c>
      <c r="O6" s="4">
        <v>4</v>
      </c>
      <c r="P6" s="4">
        <v>0</v>
      </c>
      <c r="Q6" s="4">
        <v>4</v>
      </c>
      <c r="R6" s="4">
        <f>SUM(F23+H24+F25+H26+H36+F37+H38+F42)</f>
        <v>31</v>
      </c>
      <c r="S6" s="4">
        <f>SUM(H23+F24+H25+F26+F36+H37+F38+H42)</f>
        <v>30</v>
      </c>
      <c r="T6" s="4">
        <v>8</v>
      </c>
    </row>
    <row r="7" spans="1:20" x14ac:dyDescent="0.2">
      <c r="A7" s="12">
        <v>37331</v>
      </c>
      <c r="C7" t="s">
        <v>4</v>
      </c>
      <c r="D7" s="4" t="s">
        <v>5</v>
      </c>
      <c r="E7" s="5" t="s">
        <v>12</v>
      </c>
      <c r="F7" s="4">
        <v>3</v>
      </c>
      <c r="G7" s="4" t="s">
        <v>5</v>
      </c>
      <c r="H7" s="4">
        <v>4</v>
      </c>
      <c r="I7" s="4">
        <v>552</v>
      </c>
      <c r="J7" t="s">
        <v>32</v>
      </c>
      <c r="K7" s="5" t="s">
        <v>31</v>
      </c>
      <c r="M7" s="5" t="s">
        <v>12</v>
      </c>
      <c r="N7" s="4">
        <v>10</v>
      </c>
      <c r="O7" s="4">
        <v>4</v>
      </c>
      <c r="P7" s="4">
        <v>0</v>
      </c>
      <c r="Q7" s="4">
        <v>6</v>
      </c>
      <c r="R7" s="4">
        <f>SUM(F4+H5+F6+H7+F8+H30+F31+H32+F33+H42)</f>
        <v>31</v>
      </c>
      <c r="S7" s="4">
        <f>SUM(H4+F5+H6+F7+H8+F30+H31+F32+H33+F42)</f>
        <v>42</v>
      </c>
      <c r="T7" s="4">
        <v>8</v>
      </c>
    </row>
    <row r="8" spans="1:20" x14ac:dyDescent="0.2">
      <c r="A8" s="12">
        <v>37335</v>
      </c>
      <c r="C8" t="s">
        <v>12</v>
      </c>
      <c r="D8" s="4" t="s">
        <v>5</v>
      </c>
      <c r="E8" s="5" t="s">
        <v>4</v>
      </c>
      <c r="F8" s="4">
        <v>4</v>
      </c>
      <c r="G8" s="4" t="s">
        <v>5</v>
      </c>
      <c r="H8" s="4">
        <v>3</v>
      </c>
      <c r="I8" s="4">
        <v>907</v>
      </c>
      <c r="J8" t="s">
        <v>32</v>
      </c>
      <c r="K8" s="5" t="s">
        <v>31</v>
      </c>
      <c r="M8" t="s">
        <v>136</v>
      </c>
      <c r="N8" s="4">
        <v>4</v>
      </c>
      <c r="O8" s="4">
        <v>1</v>
      </c>
      <c r="P8" s="4">
        <v>0</v>
      </c>
      <c r="Q8" s="4">
        <v>3</v>
      </c>
      <c r="R8" s="4">
        <f>SUM(H23+F24+H25+F26)</f>
        <v>16</v>
      </c>
      <c r="S8" s="4">
        <f>SUM(F23+H24+F25+H26)</f>
        <v>19</v>
      </c>
      <c r="T8" s="4">
        <v>2</v>
      </c>
    </row>
    <row r="9" spans="1:20" x14ac:dyDescent="0.2">
      <c r="C9" s="1" t="s">
        <v>139</v>
      </c>
      <c r="M9" t="s">
        <v>121</v>
      </c>
      <c r="N9" s="4">
        <v>3</v>
      </c>
      <c r="O9" s="4">
        <v>0</v>
      </c>
      <c r="P9" s="4">
        <v>0</v>
      </c>
      <c r="Q9" s="4">
        <v>3</v>
      </c>
      <c r="R9" s="4">
        <f>SUM(H18+F19+H20)</f>
        <v>12</v>
      </c>
      <c r="S9" s="4">
        <f>SUM(F18+H19+F20)</f>
        <v>23</v>
      </c>
      <c r="T9" s="4">
        <v>0</v>
      </c>
    </row>
    <row r="10" spans="1:20" x14ac:dyDescent="0.2">
      <c r="C10"/>
      <c r="M10" t="s">
        <v>133</v>
      </c>
      <c r="N10" s="4">
        <v>5</v>
      </c>
      <c r="O10" s="4">
        <v>2</v>
      </c>
      <c r="P10" s="4">
        <v>0</v>
      </c>
      <c r="Q10" s="4">
        <v>3</v>
      </c>
      <c r="R10" s="4">
        <f>SUM(H11+F12+H13+F14+H15)</f>
        <v>22</v>
      </c>
      <c r="S10" s="4">
        <f>SUM(F11+H12+F13+H14+F15)</f>
        <v>28</v>
      </c>
      <c r="T10" s="4">
        <v>4</v>
      </c>
    </row>
    <row r="11" spans="1:20" x14ac:dyDescent="0.2">
      <c r="A11" s="12">
        <v>37324</v>
      </c>
      <c r="C11" t="s">
        <v>20</v>
      </c>
      <c r="D11" s="4" t="s">
        <v>5</v>
      </c>
      <c r="E11" s="5" t="s">
        <v>133</v>
      </c>
      <c r="F11" s="4">
        <v>8</v>
      </c>
      <c r="G11" s="4" t="s">
        <v>5</v>
      </c>
      <c r="H11" s="4">
        <v>5</v>
      </c>
      <c r="I11" s="4">
        <v>436</v>
      </c>
      <c r="J11" t="s">
        <v>32</v>
      </c>
      <c r="K11" s="5" t="s">
        <v>31</v>
      </c>
      <c r="M11" s="5" t="s">
        <v>4</v>
      </c>
      <c r="N11" s="4">
        <v>5</v>
      </c>
      <c r="O11" s="4">
        <v>2</v>
      </c>
      <c r="P11" s="4">
        <v>0</v>
      </c>
      <c r="Q11" s="4">
        <v>3</v>
      </c>
      <c r="R11" s="4">
        <f>SUM(H4+F5+H6+F7+H8)</f>
        <v>16</v>
      </c>
      <c r="S11" s="4">
        <f>SUM(F4+H5+F6+H7+F8)</f>
        <v>16</v>
      </c>
      <c r="T11" s="4">
        <v>4</v>
      </c>
    </row>
    <row r="12" spans="1:20" x14ac:dyDescent="0.2">
      <c r="A12" s="12">
        <v>37325</v>
      </c>
      <c r="C12" t="s">
        <v>133</v>
      </c>
      <c r="D12" s="4" t="s">
        <v>5</v>
      </c>
      <c r="E12" s="5" t="s">
        <v>20</v>
      </c>
      <c r="F12" s="4">
        <v>5</v>
      </c>
      <c r="G12" s="4" t="s">
        <v>5</v>
      </c>
      <c r="H12" s="4">
        <v>3</v>
      </c>
      <c r="I12" s="4">
        <v>672</v>
      </c>
      <c r="J12" t="s">
        <v>25</v>
      </c>
      <c r="K12" s="5" t="s">
        <v>26</v>
      </c>
      <c r="N12" s="4">
        <f>SUM(N4:N11)</f>
        <v>56</v>
      </c>
      <c r="O12" s="4">
        <f t="shared" ref="O12:T12" si="0">SUM(O4:O11)</f>
        <v>28</v>
      </c>
      <c r="P12" s="4">
        <f t="shared" si="0"/>
        <v>0</v>
      </c>
      <c r="Q12" s="4">
        <f t="shared" si="0"/>
        <v>28</v>
      </c>
      <c r="R12" s="4">
        <f t="shared" si="0"/>
        <v>240</v>
      </c>
      <c r="S12" s="4">
        <f t="shared" si="0"/>
        <v>240</v>
      </c>
      <c r="T12" s="4">
        <f t="shared" si="0"/>
        <v>56</v>
      </c>
    </row>
    <row r="13" spans="1:20" x14ac:dyDescent="0.2">
      <c r="A13" s="12">
        <v>37331</v>
      </c>
      <c r="C13" t="s">
        <v>20</v>
      </c>
      <c r="D13" s="4" t="s">
        <v>5</v>
      </c>
      <c r="E13" s="5" t="s">
        <v>133</v>
      </c>
      <c r="F13" s="4">
        <v>7</v>
      </c>
      <c r="G13" s="4" t="s">
        <v>5</v>
      </c>
      <c r="H13" s="4">
        <v>6</v>
      </c>
      <c r="I13" s="4">
        <v>530</v>
      </c>
      <c r="J13" t="s">
        <v>17</v>
      </c>
      <c r="K13" s="5" t="s">
        <v>16</v>
      </c>
    </row>
    <row r="14" spans="1:20" x14ac:dyDescent="0.2">
      <c r="A14" s="12">
        <v>37332</v>
      </c>
      <c r="C14" t="s">
        <v>133</v>
      </c>
      <c r="D14" s="4" t="s">
        <v>5</v>
      </c>
      <c r="E14" s="5" t="s">
        <v>20</v>
      </c>
      <c r="F14" s="4">
        <v>5</v>
      </c>
      <c r="G14" s="4" t="s">
        <v>5</v>
      </c>
      <c r="H14" s="4">
        <v>3</v>
      </c>
      <c r="I14" s="4">
        <v>649</v>
      </c>
      <c r="J14" t="s">
        <v>116</v>
      </c>
      <c r="K14" s="5" t="s">
        <v>27</v>
      </c>
    </row>
    <row r="15" spans="1:20" x14ac:dyDescent="0.2">
      <c r="A15" s="12">
        <v>37334</v>
      </c>
      <c r="C15" t="s">
        <v>20</v>
      </c>
      <c r="D15" s="4" t="s">
        <v>5</v>
      </c>
      <c r="E15" s="5" t="s">
        <v>133</v>
      </c>
      <c r="F15" s="4">
        <v>7</v>
      </c>
      <c r="G15" s="4" t="s">
        <v>5</v>
      </c>
      <c r="H15" s="4">
        <v>1</v>
      </c>
      <c r="I15" s="4">
        <v>650</v>
      </c>
      <c r="J15" s="5" t="s">
        <v>144</v>
      </c>
      <c r="K15" t="s">
        <v>128</v>
      </c>
      <c r="M15" s="1" t="s">
        <v>252</v>
      </c>
    </row>
    <row r="16" spans="1:20" x14ac:dyDescent="0.2">
      <c r="C16" s="1" t="s">
        <v>129</v>
      </c>
      <c r="K16" s="5"/>
      <c r="M16" t="s">
        <v>253</v>
      </c>
      <c r="N16" s="15" t="s">
        <v>275</v>
      </c>
      <c r="O16" s="5" t="s">
        <v>12</v>
      </c>
      <c r="P16" s="5" t="s">
        <v>4</v>
      </c>
      <c r="Q16" s="4">
        <v>3</v>
      </c>
      <c r="R16" s="4">
        <v>2</v>
      </c>
    </row>
    <row r="17" spans="1:18" x14ac:dyDescent="0.2">
      <c r="C17"/>
      <c r="K17" s="5"/>
      <c r="M17" t="s">
        <v>253</v>
      </c>
      <c r="N17" s="15" t="s">
        <v>275</v>
      </c>
      <c r="O17" t="s">
        <v>20</v>
      </c>
      <c r="P17" t="s">
        <v>133</v>
      </c>
      <c r="Q17" s="4">
        <v>3</v>
      </c>
      <c r="R17" s="4">
        <v>2</v>
      </c>
    </row>
    <row r="18" spans="1:18" x14ac:dyDescent="0.2">
      <c r="A18" s="12">
        <v>37324</v>
      </c>
      <c r="C18" t="s">
        <v>11</v>
      </c>
      <c r="D18" s="4" t="s">
        <v>5</v>
      </c>
      <c r="E18" s="5" t="s">
        <v>121</v>
      </c>
      <c r="F18" s="4">
        <v>4</v>
      </c>
      <c r="G18" s="4" t="s">
        <v>5</v>
      </c>
      <c r="H18" s="4">
        <v>2</v>
      </c>
      <c r="I18" s="4">
        <v>374</v>
      </c>
      <c r="J18" t="s">
        <v>134</v>
      </c>
      <c r="K18" s="5" t="s">
        <v>135</v>
      </c>
      <c r="M18" t="s">
        <v>253</v>
      </c>
      <c r="N18" s="15" t="s">
        <v>275</v>
      </c>
      <c r="O18" t="s">
        <v>11</v>
      </c>
      <c r="P18" t="s">
        <v>121</v>
      </c>
      <c r="Q18" s="4">
        <v>3</v>
      </c>
      <c r="R18" s="4">
        <v>0</v>
      </c>
    </row>
    <row r="19" spans="1:18" x14ac:dyDescent="0.2">
      <c r="A19" s="12">
        <v>37326</v>
      </c>
      <c r="C19" t="s">
        <v>121</v>
      </c>
      <c r="D19" s="4" t="s">
        <v>5</v>
      </c>
      <c r="E19" s="5" t="s">
        <v>11</v>
      </c>
      <c r="F19" s="4">
        <v>2</v>
      </c>
      <c r="G19" s="4" t="s">
        <v>5</v>
      </c>
      <c r="H19" s="4">
        <v>9</v>
      </c>
      <c r="I19" s="4">
        <v>505</v>
      </c>
      <c r="J19" t="s">
        <v>126</v>
      </c>
      <c r="K19" s="5" t="s">
        <v>8</v>
      </c>
      <c r="M19" t="s">
        <v>253</v>
      </c>
      <c r="N19" s="15" t="s">
        <v>275</v>
      </c>
      <c r="O19" t="s">
        <v>6</v>
      </c>
      <c r="P19" t="s">
        <v>136</v>
      </c>
      <c r="Q19" s="4">
        <v>3</v>
      </c>
      <c r="R19" s="4">
        <v>1</v>
      </c>
    </row>
    <row r="20" spans="1:18" x14ac:dyDescent="0.2">
      <c r="A20" s="12">
        <v>37328</v>
      </c>
      <c r="C20" t="s">
        <v>11</v>
      </c>
      <c r="D20" s="4" t="s">
        <v>5</v>
      </c>
      <c r="E20" s="5" t="s">
        <v>121</v>
      </c>
      <c r="F20" s="4">
        <v>10</v>
      </c>
      <c r="G20" s="4" t="s">
        <v>5</v>
      </c>
      <c r="H20" s="4">
        <v>8</v>
      </c>
      <c r="I20" s="4">
        <v>369</v>
      </c>
      <c r="J20" t="s">
        <v>116</v>
      </c>
      <c r="K20" s="5" t="s">
        <v>27</v>
      </c>
      <c r="M20" t="s">
        <v>254</v>
      </c>
      <c r="N20" s="15" t="s">
        <v>275</v>
      </c>
      <c r="O20" t="s">
        <v>12</v>
      </c>
      <c r="P20" t="s">
        <v>11</v>
      </c>
      <c r="Q20" s="4">
        <v>3</v>
      </c>
      <c r="R20" s="4">
        <v>1</v>
      </c>
    </row>
    <row r="21" spans="1:18" x14ac:dyDescent="0.2">
      <c r="C21" s="1" t="s">
        <v>43</v>
      </c>
      <c r="M21" t="s">
        <v>254</v>
      </c>
      <c r="N21" s="15" t="s">
        <v>275</v>
      </c>
      <c r="O21" t="s">
        <v>20</v>
      </c>
      <c r="P21" t="s">
        <v>6</v>
      </c>
      <c r="Q21" s="4">
        <v>3</v>
      </c>
      <c r="R21" s="4">
        <v>0</v>
      </c>
    </row>
    <row r="22" spans="1:18" x14ac:dyDescent="0.2">
      <c r="M22" t="s">
        <v>255</v>
      </c>
      <c r="N22" s="15" t="s">
        <v>275</v>
      </c>
      <c r="O22" t="s">
        <v>6</v>
      </c>
      <c r="P22" t="s">
        <v>12</v>
      </c>
      <c r="Q22" s="15">
        <v>1</v>
      </c>
      <c r="R22" s="4">
        <v>0</v>
      </c>
    </row>
    <row r="23" spans="1:18" x14ac:dyDescent="0.2">
      <c r="A23" s="12">
        <v>37324</v>
      </c>
      <c r="C23" t="s">
        <v>6</v>
      </c>
      <c r="D23" s="4" t="s">
        <v>5</v>
      </c>
      <c r="E23" s="5" t="s">
        <v>136</v>
      </c>
      <c r="F23" s="4">
        <v>3</v>
      </c>
      <c r="G23" s="4" t="s">
        <v>5</v>
      </c>
      <c r="H23" s="4">
        <v>4</v>
      </c>
      <c r="I23" s="4">
        <v>238</v>
      </c>
      <c r="J23" t="s">
        <v>23</v>
      </c>
      <c r="K23" s="5" t="s">
        <v>24</v>
      </c>
      <c r="M23" t="s">
        <v>256</v>
      </c>
      <c r="N23" s="15" t="s">
        <v>275</v>
      </c>
      <c r="O23" t="s">
        <v>11</v>
      </c>
      <c r="P23" t="s">
        <v>20</v>
      </c>
      <c r="Q23" s="4">
        <v>3</v>
      </c>
      <c r="R23" s="4">
        <v>0</v>
      </c>
    </row>
    <row r="24" spans="1:18" x14ac:dyDescent="0.2">
      <c r="A24" s="12">
        <v>37325</v>
      </c>
      <c r="C24" t="s">
        <v>136</v>
      </c>
      <c r="D24" s="4" t="s">
        <v>5</v>
      </c>
      <c r="E24" s="5" t="s">
        <v>6</v>
      </c>
      <c r="F24" s="4">
        <v>4</v>
      </c>
      <c r="G24" s="4" t="s">
        <v>5</v>
      </c>
      <c r="H24" s="4">
        <v>5</v>
      </c>
      <c r="I24" s="4">
        <v>722</v>
      </c>
      <c r="J24" t="s">
        <v>138</v>
      </c>
      <c r="K24" t="s">
        <v>137</v>
      </c>
      <c r="M24" t="s">
        <v>258</v>
      </c>
      <c r="Q24" s="4">
        <f>SUM(Q16:Q23)</f>
        <v>22</v>
      </c>
      <c r="R24" s="4">
        <f>SUM(R16:R23)</f>
        <v>6</v>
      </c>
    </row>
    <row r="25" spans="1:18" x14ac:dyDescent="0.2">
      <c r="A25" s="12">
        <v>37330</v>
      </c>
      <c r="C25" t="s">
        <v>6</v>
      </c>
      <c r="D25" s="4" t="s">
        <v>5</v>
      </c>
      <c r="E25" s="5" t="s">
        <v>136</v>
      </c>
      <c r="F25" s="4">
        <v>4</v>
      </c>
      <c r="G25" s="4" t="s">
        <v>5</v>
      </c>
      <c r="H25" s="4">
        <v>2</v>
      </c>
      <c r="I25" s="4">
        <v>295</v>
      </c>
      <c r="J25" t="s">
        <v>126</v>
      </c>
      <c r="K25" s="5" t="s">
        <v>8</v>
      </c>
    </row>
    <row r="26" spans="1:18" x14ac:dyDescent="0.2">
      <c r="A26" s="12">
        <v>37331</v>
      </c>
      <c r="C26" t="s">
        <v>136</v>
      </c>
      <c r="D26" s="4" t="s">
        <v>5</v>
      </c>
      <c r="E26" s="5" t="s">
        <v>6</v>
      </c>
      <c r="F26" s="4">
        <v>6</v>
      </c>
      <c r="G26" s="4" t="s">
        <v>5</v>
      </c>
      <c r="H26" s="4">
        <v>7</v>
      </c>
      <c r="I26" s="4">
        <v>542</v>
      </c>
      <c r="J26" t="s">
        <v>127</v>
      </c>
      <c r="K26" s="5" t="s">
        <v>30</v>
      </c>
    </row>
    <row r="27" spans="1:18" x14ac:dyDescent="0.2">
      <c r="C27" s="1" t="s">
        <v>140</v>
      </c>
    </row>
    <row r="29" spans="1:18" x14ac:dyDescent="0.2">
      <c r="A29" s="11" t="s">
        <v>38</v>
      </c>
    </row>
    <row r="30" spans="1:18" x14ac:dyDescent="0.2">
      <c r="A30" s="12">
        <v>37337</v>
      </c>
      <c r="C30" t="s">
        <v>11</v>
      </c>
      <c r="D30" s="4" t="s">
        <v>5</v>
      </c>
      <c r="E30" s="5" t="s">
        <v>12</v>
      </c>
      <c r="F30" s="4">
        <v>3</v>
      </c>
      <c r="G30" s="4" t="s">
        <v>5</v>
      </c>
      <c r="H30" s="4">
        <v>6</v>
      </c>
      <c r="I30" s="4">
        <v>367</v>
      </c>
      <c r="J30" t="s">
        <v>116</v>
      </c>
      <c r="K30" s="5" t="s">
        <v>27</v>
      </c>
    </row>
    <row r="31" spans="1:18" x14ac:dyDescent="0.2">
      <c r="A31" s="12">
        <v>37341</v>
      </c>
      <c r="C31" s="5" t="s">
        <v>12</v>
      </c>
      <c r="D31" s="4" t="s">
        <v>5</v>
      </c>
      <c r="E31" s="5" t="s">
        <v>11</v>
      </c>
      <c r="F31" s="4">
        <v>2</v>
      </c>
      <c r="G31" s="4" t="s">
        <v>5</v>
      </c>
      <c r="H31" s="4">
        <v>3</v>
      </c>
      <c r="I31" s="4">
        <v>740</v>
      </c>
      <c r="J31" t="s">
        <v>17</v>
      </c>
      <c r="K31" s="5" t="s">
        <v>16</v>
      </c>
    </row>
    <row r="32" spans="1:18" x14ac:dyDescent="0.2">
      <c r="A32" s="12">
        <v>37342</v>
      </c>
      <c r="C32" t="s">
        <v>11</v>
      </c>
      <c r="D32" s="4" t="s">
        <v>5</v>
      </c>
      <c r="E32" s="5" t="s">
        <v>12</v>
      </c>
      <c r="F32" s="4">
        <v>11</v>
      </c>
      <c r="G32" s="4" t="s">
        <v>5</v>
      </c>
      <c r="H32" s="4">
        <v>1</v>
      </c>
      <c r="I32" s="4">
        <v>567</v>
      </c>
      <c r="J32" t="s">
        <v>17</v>
      </c>
      <c r="K32" s="5" t="s">
        <v>16</v>
      </c>
    </row>
    <row r="33" spans="1:11" x14ac:dyDescent="0.2">
      <c r="A33" s="12">
        <v>37344</v>
      </c>
      <c r="C33" s="5" t="s">
        <v>12</v>
      </c>
      <c r="D33" s="4" t="s">
        <v>5</v>
      </c>
      <c r="E33" s="5" t="s">
        <v>11</v>
      </c>
      <c r="F33" s="4">
        <v>3</v>
      </c>
      <c r="G33" s="4" t="s">
        <v>5</v>
      </c>
      <c r="H33" s="4">
        <v>4</v>
      </c>
      <c r="I33" s="4">
        <v>569</v>
      </c>
      <c r="J33" t="s">
        <v>23</v>
      </c>
      <c r="K33" s="5" t="s">
        <v>24</v>
      </c>
    </row>
    <row r="34" spans="1:11" x14ac:dyDescent="0.2">
      <c r="C34" s="3" t="s">
        <v>112</v>
      </c>
      <c r="K34" s="5"/>
    </row>
    <row r="35" spans="1:11" x14ac:dyDescent="0.2">
      <c r="C35"/>
      <c r="K35" s="5"/>
    </row>
    <row r="36" spans="1:11" x14ac:dyDescent="0.2">
      <c r="A36" s="12">
        <v>37338</v>
      </c>
      <c r="C36" t="s">
        <v>20</v>
      </c>
      <c r="D36" s="4" t="s">
        <v>5</v>
      </c>
      <c r="E36" s="5" t="s">
        <v>6</v>
      </c>
      <c r="F36" s="4">
        <v>4</v>
      </c>
      <c r="G36" s="4" t="s">
        <v>5</v>
      </c>
      <c r="H36" s="4">
        <v>2</v>
      </c>
      <c r="I36" s="4">
        <v>565</v>
      </c>
      <c r="J36" t="s">
        <v>25</v>
      </c>
      <c r="K36" s="5" t="s">
        <v>26</v>
      </c>
    </row>
    <row r="37" spans="1:11" x14ac:dyDescent="0.2">
      <c r="A37" s="12">
        <v>37339</v>
      </c>
      <c r="C37" t="s">
        <v>6</v>
      </c>
      <c r="D37" s="4" t="s">
        <v>5</v>
      </c>
      <c r="E37" s="5" t="s">
        <v>20</v>
      </c>
      <c r="F37" s="4">
        <v>4</v>
      </c>
      <c r="G37" s="4" t="s">
        <v>5</v>
      </c>
      <c r="H37" s="4">
        <v>5</v>
      </c>
      <c r="I37" s="4">
        <v>645</v>
      </c>
      <c r="J37" t="s">
        <v>23</v>
      </c>
      <c r="K37" s="5" t="s">
        <v>24</v>
      </c>
    </row>
    <row r="38" spans="1:11" x14ac:dyDescent="0.2">
      <c r="A38" s="12">
        <v>37342</v>
      </c>
      <c r="C38" t="s">
        <v>20</v>
      </c>
      <c r="D38" s="4" t="s">
        <v>5</v>
      </c>
      <c r="E38" s="5" t="s">
        <v>6</v>
      </c>
      <c r="F38" s="4">
        <v>2</v>
      </c>
      <c r="G38" s="4" t="s">
        <v>5</v>
      </c>
      <c r="H38" s="4">
        <v>1</v>
      </c>
      <c r="I38" s="4">
        <v>650</v>
      </c>
      <c r="J38" s="5" t="s">
        <v>144</v>
      </c>
      <c r="K38" t="s">
        <v>128</v>
      </c>
    </row>
    <row r="39" spans="1:11" x14ac:dyDescent="0.2">
      <c r="C39" s="3" t="s">
        <v>141</v>
      </c>
    </row>
    <row r="40" spans="1:11" x14ac:dyDescent="0.2">
      <c r="C40"/>
      <c r="K40" s="5"/>
    </row>
    <row r="41" spans="1:11" x14ac:dyDescent="0.2">
      <c r="A41" s="11" t="s">
        <v>39</v>
      </c>
      <c r="C41"/>
      <c r="K41" s="5"/>
    </row>
    <row r="42" spans="1:11" x14ac:dyDescent="0.2">
      <c r="A42" s="12">
        <v>37352</v>
      </c>
      <c r="C42" t="s">
        <v>6</v>
      </c>
      <c r="D42" s="4" t="s">
        <v>5</v>
      </c>
      <c r="E42" s="5" t="s">
        <v>12</v>
      </c>
      <c r="F42" s="4">
        <v>5</v>
      </c>
      <c r="G42" s="4" t="s">
        <v>5</v>
      </c>
      <c r="H42" s="4">
        <v>3</v>
      </c>
      <c r="J42" t="s">
        <v>23</v>
      </c>
      <c r="K42" s="5" t="s">
        <v>24</v>
      </c>
    </row>
    <row r="43" spans="1:11" x14ac:dyDescent="0.2">
      <c r="C43" s="1" t="s">
        <v>143</v>
      </c>
      <c r="K43" s="5"/>
    </row>
    <row r="44" spans="1:11" x14ac:dyDescent="0.2">
      <c r="C44"/>
      <c r="K44" s="5"/>
    </row>
    <row r="45" spans="1:11" x14ac:dyDescent="0.2">
      <c r="A45" s="11" t="s">
        <v>40</v>
      </c>
    </row>
    <row r="46" spans="1:11" x14ac:dyDescent="0.2">
      <c r="A46" s="12">
        <v>37351</v>
      </c>
      <c r="C46" t="s">
        <v>11</v>
      </c>
      <c r="D46" s="4" t="s">
        <v>5</v>
      </c>
      <c r="E46" s="5" t="s">
        <v>20</v>
      </c>
      <c r="F46" s="4">
        <v>7</v>
      </c>
      <c r="G46" s="4" t="s">
        <v>5</v>
      </c>
      <c r="H46" s="4">
        <v>2</v>
      </c>
      <c r="I46" s="4">
        <v>1203</v>
      </c>
      <c r="J46" t="s">
        <v>126</v>
      </c>
      <c r="K46" s="5" t="s">
        <v>8</v>
      </c>
    </row>
    <row r="47" spans="1:11" x14ac:dyDescent="0.2">
      <c r="A47" s="12">
        <v>37353</v>
      </c>
      <c r="C47" t="s">
        <v>20</v>
      </c>
      <c r="D47" s="4" t="s">
        <v>5</v>
      </c>
      <c r="E47" s="5" t="s">
        <v>11</v>
      </c>
      <c r="F47" s="4">
        <v>4</v>
      </c>
      <c r="G47" s="4" t="s">
        <v>5</v>
      </c>
      <c r="H47" s="4">
        <v>7</v>
      </c>
      <c r="I47" s="4">
        <v>5580</v>
      </c>
      <c r="J47" t="s">
        <v>25</v>
      </c>
      <c r="K47" s="5" t="s">
        <v>26</v>
      </c>
    </row>
    <row r="48" spans="1:11" x14ac:dyDescent="0.2">
      <c r="A48" s="12">
        <v>37355</v>
      </c>
      <c r="C48" t="s">
        <v>11</v>
      </c>
      <c r="D48" s="4" t="s">
        <v>5</v>
      </c>
      <c r="E48" s="5" t="s">
        <v>20</v>
      </c>
      <c r="F48" s="4">
        <v>6</v>
      </c>
      <c r="G48" s="4" t="s">
        <v>5</v>
      </c>
      <c r="H48" s="4">
        <v>3</v>
      </c>
      <c r="I48" s="4">
        <v>1203</v>
      </c>
      <c r="J48" t="s">
        <v>25</v>
      </c>
      <c r="K48" s="5" t="s">
        <v>26</v>
      </c>
    </row>
    <row r="49" spans="1:11" x14ac:dyDescent="0.2">
      <c r="A49" s="13"/>
      <c r="C49" s="1" t="s">
        <v>142</v>
      </c>
      <c r="E49" s="6"/>
    </row>
    <row r="50" spans="1:11" x14ac:dyDescent="0.2">
      <c r="A50" s="11"/>
      <c r="C50"/>
      <c r="E50" s="6"/>
    </row>
    <row r="51" spans="1:11" x14ac:dyDescent="0.2">
      <c r="A51" s="13"/>
      <c r="C51"/>
      <c r="E51" s="6"/>
      <c r="J51" s="1" t="s">
        <v>114</v>
      </c>
    </row>
    <row r="52" spans="1:11" x14ac:dyDescent="0.2">
      <c r="A52" s="13"/>
      <c r="C52" s="1"/>
      <c r="E52" s="6"/>
      <c r="J52" s="5" t="s">
        <v>27</v>
      </c>
      <c r="K52" s="4">
        <v>4</v>
      </c>
    </row>
    <row r="53" spans="1:11" x14ac:dyDescent="0.2">
      <c r="A53" s="13"/>
      <c r="C53"/>
      <c r="E53" s="6"/>
      <c r="J53" t="s">
        <v>127</v>
      </c>
      <c r="K53" s="4">
        <v>1</v>
      </c>
    </row>
    <row r="54" spans="1:11" x14ac:dyDescent="0.2">
      <c r="A54" s="11"/>
      <c r="C54"/>
      <c r="E54" s="6"/>
      <c r="J54" s="5" t="s">
        <v>144</v>
      </c>
      <c r="K54" s="4">
        <v>2</v>
      </c>
    </row>
    <row r="55" spans="1:11" x14ac:dyDescent="0.2">
      <c r="A55" s="13"/>
      <c r="C55"/>
      <c r="E55" s="6"/>
      <c r="J55" t="s">
        <v>25</v>
      </c>
      <c r="K55" s="4">
        <v>5</v>
      </c>
    </row>
    <row r="56" spans="1:11" x14ac:dyDescent="0.2">
      <c r="A56" s="13"/>
      <c r="C56"/>
      <c r="E56" s="6"/>
      <c r="J56" t="s">
        <v>134</v>
      </c>
      <c r="K56" s="4">
        <v>1</v>
      </c>
    </row>
    <row r="57" spans="1:11" x14ac:dyDescent="0.2">
      <c r="A57" s="13"/>
      <c r="C57"/>
      <c r="E57" s="6"/>
      <c r="J57" t="s">
        <v>116</v>
      </c>
      <c r="K57" s="4">
        <v>4</v>
      </c>
    </row>
    <row r="58" spans="1:11" x14ac:dyDescent="0.2">
      <c r="A58" s="13"/>
      <c r="C58"/>
      <c r="E58" s="7"/>
      <c r="J58" t="s">
        <v>138</v>
      </c>
      <c r="K58" s="4">
        <v>1</v>
      </c>
    </row>
    <row r="59" spans="1:11" x14ac:dyDescent="0.2">
      <c r="A59" s="13"/>
      <c r="C59"/>
      <c r="E59" s="6"/>
      <c r="J59" t="s">
        <v>23</v>
      </c>
      <c r="K59" s="4">
        <v>4</v>
      </c>
    </row>
    <row r="60" spans="1:11" x14ac:dyDescent="0.2">
      <c r="C60" s="1"/>
      <c r="E60" s="6"/>
      <c r="J60" s="5" t="s">
        <v>26</v>
      </c>
      <c r="K60" s="4">
        <v>5</v>
      </c>
    </row>
    <row r="61" spans="1:11" x14ac:dyDescent="0.2">
      <c r="C61"/>
      <c r="E61" s="6"/>
      <c r="J61" t="s">
        <v>128</v>
      </c>
      <c r="K61" s="4">
        <v>2</v>
      </c>
    </row>
    <row r="62" spans="1:11" x14ac:dyDescent="0.2">
      <c r="C62"/>
      <c r="E62" s="6"/>
      <c r="J62" t="s">
        <v>137</v>
      </c>
      <c r="K62" s="4">
        <v>1</v>
      </c>
    </row>
    <row r="63" spans="1:11" x14ac:dyDescent="0.2">
      <c r="C63"/>
      <c r="E63" s="6"/>
      <c r="J63" s="5" t="s">
        <v>31</v>
      </c>
      <c r="K63" s="4">
        <v>3</v>
      </c>
    </row>
    <row r="64" spans="1:11" x14ac:dyDescent="0.2">
      <c r="C64"/>
      <c r="E64" s="6"/>
      <c r="J64" t="s">
        <v>17</v>
      </c>
      <c r="K64" s="4">
        <v>4</v>
      </c>
    </row>
    <row r="65" spans="1:11" x14ac:dyDescent="0.2">
      <c r="C65"/>
      <c r="J65" s="5" t="s">
        <v>16</v>
      </c>
      <c r="K65" s="4">
        <v>4</v>
      </c>
    </row>
    <row r="66" spans="1:11" x14ac:dyDescent="0.2">
      <c r="C66"/>
      <c r="E66" s="6"/>
      <c r="J66" s="5" t="s">
        <v>8</v>
      </c>
      <c r="K66" s="4">
        <v>3</v>
      </c>
    </row>
    <row r="67" spans="1:11" x14ac:dyDescent="0.2">
      <c r="D67" s="8"/>
      <c r="J67" t="s">
        <v>32</v>
      </c>
      <c r="K67" s="4">
        <v>3</v>
      </c>
    </row>
    <row r="68" spans="1:11" x14ac:dyDescent="0.2">
      <c r="D68" s="8"/>
      <c r="J68" t="s">
        <v>126</v>
      </c>
      <c r="K68" s="4">
        <v>3</v>
      </c>
    </row>
    <row r="69" spans="1:11" x14ac:dyDescent="0.2">
      <c r="J69" s="5" t="s">
        <v>135</v>
      </c>
      <c r="K69" s="4">
        <v>1</v>
      </c>
    </row>
    <row r="70" spans="1:11" x14ac:dyDescent="0.2">
      <c r="J70" s="5" t="s">
        <v>24</v>
      </c>
      <c r="K70" s="4">
        <v>4</v>
      </c>
    </row>
    <row r="71" spans="1:11" x14ac:dyDescent="0.2">
      <c r="A71" s="11"/>
      <c r="D71" s="8"/>
      <c r="J71" s="5" t="s">
        <v>30</v>
      </c>
      <c r="K71" s="4">
        <v>1</v>
      </c>
    </row>
    <row r="72" spans="1:11" x14ac:dyDescent="0.2">
      <c r="D72" s="8"/>
      <c r="J72" s="14"/>
      <c r="K72" s="15">
        <f>SUM(K52:K71)</f>
        <v>56</v>
      </c>
    </row>
  </sheetData>
  <sortState xmlns:xlrd2="http://schemas.microsoft.com/office/spreadsheetml/2017/richdata2" ref="O25:P27">
    <sortCondition ref="P27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2001-02&amp;R16.4.2002</oddHeader>
    <oddFooter>&amp;C&amp;P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6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36967</v>
      </c>
      <c r="C4" t="s">
        <v>20</v>
      </c>
      <c r="D4" s="4" t="s">
        <v>5</v>
      </c>
      <c r="E4" s="5" t="s">
        <v>19</v>
      </c>
      <c r="F4" s="4">
        <v>8</v>
      </c>
      <c r="G4" s="4" t="s">
        <v>5</v>
      </c>
      <c r="H4" s="4">
        <v>2</v>
      </c>
      <c r="I4" s="4">
        <v>370</v>
      </c>
      <c r="J4" t="s">
        <v>32</v>
      </c>
      <c r="K4" s="5" t="s">
        <v>31</v>
      </c>
      <c r="M4" t="s">
        <v>6</v>
      </c>
      <c r="N4" s="4">
        <v>10</v>
      </c>
      <c r="O4" s="4">
        <v>9</v>
      </c>
      <c r="P4" s="4">
        <v>0</v>
      </c>
      <c r="Q4" s="4">
        <v>1</v>
      </c>
      <c r="R4" s="4">
        <f>SUM(F21+H22+F23+F32+H33+F34+H35+F43+H44+F45)</f>
        <v>48</v>
      </c>
      <c r="S4" s="4">
        <f>SUM(H21+F22+H23+H32+F33+H34+F35+H43+F44+H45)</f>
        <v>24</v>
      </c>
      <c r="T4" s="4">
        <v>18</v>
      </c>
    </row>
    <row r="5" spans="1:20" x14ac:dyDescent="0.2">
      <c r="A5" s="12">
        <v>36968</v>
      </c>
      <c r="C5" t="s">
        <v>19</v>
      </c>
      <c r="D5" s="4" t="s">
        <v>5</v>
      </c>
      <c r="E5" s="5" t="s">
        <v>20</v>
      </c>
      <c r="F5" s="4">
        <v>3</v>
      </c>
      <c r="G5" s="4" t="s">
        <v>5</v>
      </c>
      <c r="H5" s="4">
        <v>2</v>
      </c>
      <c r="I5" s="4">
        <v>574</v>
      </c>
      <c r="J5" t="s">
        <v>126</v>
      </c>
      <c r="K5" s="5" t="s">
        <v>8</v>
      </c>
      <c r="M5" t="s">
        <v>11</v>
      </c>
      <c r="N5" s="4">
        <v>9</v>
      </c>
      <c r="O5" s="4">
        <v>6</v>
      </c>
      <c r="P5" s="4">
        <v>0</v>
      </c>
      <c r="Q5" s="4">
        <v>3</v>
      </c>
      <c r="R5" s="4">
        <f>SUM(F11+H12+F13+F27+H28+F29+H43+F44+H45)</f>
        <v>32</v>
      </c>
      <c r="S5" s="4">
        <f>SUM(H11+F12+H13+H27+F28+H29+F43+H44+F45)</f>
        <v>27</v>
      </c>
      <c r="T5" s="4">
        <v>12</v>
      </c>
    </row>
    <row r="6" spans="1:20" x14ac:dyDescent="0.2">
      <c r="A6" s="12">
        <v>36974</v>
      </c>
      <c r="C6" t="s">
        <v>20</v>
      </c>
      <c r="D6" s="4" t="s">
        <v>5</v>
      </c>
      <c r="E6" s="5" t="s">
        <v>19</v>
      </c>
      <c r="F6" s="4">
        <v>10</v>
      </c>
      <c r="G6" s="4" t="s">
        <v>5</v>
      </c>
      <c r="H6" s="4">
        <v>1</v>
      </c>
      <c r="I6" s="4">
        <v>391</v>
      </c>
      <c r="J6" t="s">
        <v>9</v>
      </c>
      <c r="K6" s="5" t="s">
        <v>10</v>
      </c>
      <c r="M6" t="s">
        <v>20</v>
      </c>
      <c r="N6" s="4">
        <v>9</v>
      </c>
      <c r="O6" s="4">
        <v>4</v>
      </c>
      <c r="P6" s="4">
        <v>0</v>
      </c>
      <c r="Q6" s="4">
        <v>5</v>
      </c>
      <c r="R6" s="4">
        <f>SUM(F4+H5+F6+H7+F8+H27+F28+H29+F39)</f>
        <v>42</v>
      </c>
      <c r="S6" s="4">
        <f>SUM(H4+F5+H6+F7+H8+F27+H28+F29+H39)</f>
        <v>26</v>
      </c>
      <c r="T6" s="4">
        <v>8</v>
      </c>
    </row>
    <row r="7" spans="1:20" x14ac:dyDescent="0.2">
      <c r="A7" s="12">
        <v>36975</v>
      </c>
      <c r="C7" t="s">
        <v>19</v>
      </c>
      <c r="D7" s="4" t="s">
        <v>5</v>
      </c>
      <c r="E7" s="5" t="s">
        <v>20</v>
      </c>
      <c r="F7" s="4">
        <v>4</v>
      </c>
      <c r="G7" s="4" t="s">
        <v>5</v>
      </c>
      <c r="H7" s="4">
        <v>3</v>
      </c>
      <c r="I7" s="4">
        <v>689</v>
      </c>
      <c r="J7" t="s">
        <v>25</v>
      </c>
      <c r="K7" s="5" t="s">
        <v>26</v>
      </c>
      <c r="M7" s="5" t="s">
        <v>4</v>
      </c>
      <c r="N7" s="4">
        <v>8</v>
      </c>
      <c r="O7" s="4">
        <v>4</v>
      </c>
      <c r="P7" s="4">
        <v>0</v>
      </c>
      <c r="Q7" s="4">
        <v>4</v>
      </c>
      <c r="R7" s="4">
        <f>SUM(F16+H17+F18+H32+F33+H34+F35+H39)</f>
        <v>29</v>
      </c>
      <c r="S7" s="4">
        <f>SUM(H16+F17+H18+F32+H33+F34+H35+F39)</f>
        <v>24</v>
      </c>
      <c r="T7" s="4">
        <v>8</v>
      </c>
    </row>
    <row r="8" spans="1:20" x14ac:dyDescent="0.2">
      <c r="A8" s="12">
        <v>36978</v>
      </c>
      <c r="C8" t="s">
        <v>20</v>
      </c>
      <c r="D8" s="4" t="s">
        <v>5</v>
      </c>
      <c r="E8" s="5" t="s">
        <v>19</v>
      </c>
      <c r="F8" s="4">
        <v>10</v>
      </c>
      <c r="G8" s="4" t="s">
        <v>5</v>
      </c>
      <c r="H8" s="4">
        <v>3</v>
      </c>
      <c r="I8" s="4">
        <v>658</v>
      </c>
      <c r="J8" t="s">
        <v>17</v>
      </c>
      <c r="K8" s="5" t="s">
        <v>16</v>
      </c>
      <c r="M8" t="s">
        <v>124</v>
      </c>
      <c r="N8" s="4">
        <v>3</v>
      </c>
      <c r="O8" s="4">
        <v>0</v>
      </c>
      <c r="P8" s="4">
        <v>0</v>
      </c>
      <c r="Q8" s="4">
        <v>3</v>
      </c>
      <c r="R8" s="4">
        <f>SUM(H21+F22+H23)</f>
        <v>6</v>
      </c>
      <c r="S8" s="4">
        <f>SUM(F21+H22+F23)</f>
        <v>19</v>
      </c>
      <c r="T8" s="4">
        <v>0</v>
      </c>
    </row>
    <row r="9" spans="1:20" x14ac:dyDescent="0.2">
      <c r="C9" s="1" t="s">
        <v>129</v>
      </c>
      <c r="K9" s="5"/>
      <c r="M9" t="s">
        <v>15</v>
      </c>
      <c r="N9" s="4">
        <v>3</v>
      </c>
      <c r="O9" s="4">
        <v>0</v>
      </c>
      <c r="P9" s="4">
        <v>0</v>
      </c>
      <c r="Q9" s="4">
        <v>3</v>
      </c>
      <c r="R9" s="4">
        <f>SUM(H16+F17+H18)</f>
        <v>7</v>
      </c>
      <c r="S9" s="4">
        <f>SUM(F16+H17+F18)</f>
        <v>16</v>
      </c>
      <c r="T9" s="4">
        <v>0</v>
      </c>
    </row>
    <row r="10" spans="1:20" x14ac:dyDescent="0.2">
      <c r="C10"/>
      <c r="K10" s="5"/>
      <c r="M10" t="s">
        <v>121</v>
      </c>
      <c r="N10" s="4">
        <v>3</v>
      </c>
      <c r="O10" s="4">
        <v>0</v>
      </c>
      <c r="P10" s="4">
        <v>0</v>
      </c>
      <c r="Q10" s="4">
        <v>3</v>
      </c>
      <c r="R10" s="4">
        <f>SUM(H11+F12+H13)</f>
        <v>6</v>
      </c>
      <c r="S10" s="4">
        <f>SUM(F11+H12+F13)</f>
        <v>14</v>
      </c>
      <c r="T10" s="4">
        <v>0</v>
      </c>
    </row>
    <row r="11" spans="1:20" x14ac:dyDescent="0.2">
      <c r="A11" s="12">
        <v>36967</v>
      </c>
      <c r="C11" t="s">
        <v>11</v>
      </c>
      <c r="D11" s="4" t="s">
        <v>5</v>
      </c>
      <c r="E11" s="5" t="s">
        <v>121</v>
      </c>
      <c r="F11" s="4">
        <v>3</v>
      </c>
      <c r="G11" s="4" t="s">
        <v>5</v>
      </c>
      <c r="H11" s="4">
        <v>2</v>
      </c>
      <c r="I11" s="4">
        <v>341</v>
      </c>
      <c r="J11" t="s">
        <v>122</v>
      </c>
      <c r="K11" s="5" t="s">
        <v>123</v>
      </c>
      <c r="M11" t="s">
        <v>19</v>
      </c>
      <c r="N11" s="4">
        <v>5</v>
      </c>
      <c r="O11" s="4">
        <v>2</v>
      </c>
      <c r="P11" s="4">
        <v>0</v>
      </c>
      <c r="Q11" s="4">
        <v>3</v>
      </c>
      <c r="R11" s="4">
        <f>SUM(H4+F5+H6+F7+H8)</f>
        <v>13</v>
      </c>
      <c r="S11" s="4">
        <f>SUM(F4+H5+F6+H7+F8)</f>
        <v>33</v>
      </c>
      <c r="T11" s="4">
        <v>4</v>
      </c>
    </row>
    <row r="12" spans="1:20" x14ac:dyDescent="0.2">
      <c r="A12" s="12">
        <v>36969</v>
      </c>
      <c r="C12" t="s">
        <v>121</v>
      </c>
      <c r="D12" s="4" t="s">
        <v>5</v>
      </c>
      <c r="E12" s="5" t="s">
        <v>11</v>
      </c>
      <c r="F12" s="4">
        <v>1</v>
      </c>
      <c r="G12" s="4" t="s">
        <v>5</v>
      </c>
      <c r="H12" s="4">
        <v>3</v>
      </c>
      <c r="I12" s="4">
        <v>478</v>
      </c>
      <c r="J12" t="s">
        <v>126</v>
      </c>
      <c r="K12" s="5" t="s">
        <v>8</v>
      </c>
      <c r="N12" s="4">
        <f>SUM(N4:N11)</f>
        <v>50</v>
      </c>
      <c r="O12" s="4">
        <f t="shared" ref="O12:T12" si="0">SUM(O4:O11)</f>
        <v>25</v>
      </c>
      <c r="P12" s="4">
        <f t="shared" si="0"/>
        <v>0</v>
      </c>
      <c r="Q12" s="4">
        <f t="shared" si="0"/>
        <v>25</v>
      </c>
      <c r="R12" s="4">
        <f t="shared" si="0"/>
        <v>183</v>
      </c>
      <c r="S12" s="4">
        <f t="shared" si="0"/>
        <v>183</v>
      </c>
      <c r="T12" s="4">
        <f t="shared" si="0"/>
        <v>50</v>
      </c>
    </row>
    <row r="13" spans="1:20" x14ac:dyDescent="0.2">
      <c r="A13" s="12">
        <v>36971</v>
      </c>
      <c r="C13" t="s">
        <v>11</v>
      </c>
      <c r="D13" s="4" t="s">
        <v>5</v>
      </c>
      <c r="E13" s="5" t="s">
        <v>121</v>
      </c>
      <c r="F13" s="4">
        <v>8</v>
      </c>
      <c r="G13" s="4" t="s">
        <v>5</v>
      </c>
      <c r="H13" s="4">
        <v>3</v>
      </c>
      <c r="I13" s="4">
        <v>390</v>
      </c>
      <c r="J13" t="s">
        <v>23</v>
      </c>
      <c r="K13" s="5" t="s">
        <v>24</v>
      </c>
    </row>
    <row r="14" spans="1:20" x14ac:dyDescent="0.2">
      <c r="C14" s="1" t="s">
        <v>43</v>
      </c>
      <c r="K14" s="5"/>
    </row>
    <row r="15" spans="1:20" x14ac:dyDescent="0.2">
      <c r="C15"/>
      <c r="K15" s="5"/>
      <c r="M15" s="1" t="s">
        <v>252</v>
      </c>
    </row>
    <row r="16" spans="1:20" x14ac:dyDescent="0.2">
      <c r="A16" s="12">
        <v>36967</v>
      </c>
      <c r="C16" t="s">
        <v>4</v>
      </c>
      <c r="D16" s="4" t="s">
        <v>5</v>
      </c>
      <c r="E16" s="5" t="s">
        <v>15</v>
      </c>
      <c r="F16" s="4">
        <v>6</v>
      </c>
      <c r="G16" s="4" t="s">
        <v>5</v>
      </c>
      <c r="H16" s="4">
        <v>5</v>
      </c>
      <c r="I16" s="4">
        <v>252</v>
      </c>
      <c r="J16" t="s">
        <v>125</v>
      </c>
      <c r="K16" s="5" t="s">
        <v>26</v>
      </c>
      <c r="M16" t="s">
        <v>253</v>
      </c>
      <c r="N16" s="15" t="s">
        <v>276</v>
      </c>
      <c r="O16" t="s">
        <v>20</v>
      </c>
      <c r="P16" t="s">
        <v>19</v>
      </c>
      <c r="Q16" s="4">
        <v>3</v>
      </c>
      <c r="R16" s="4">
        <v>2</v>
      </c>
    </row>
    <row r="17" spans="1:18" x14ac:dyDescent="0.2">
      <c r="A17" s="12">
        <v>36968</v>
      </c>
      <c r="C17" t="s">
        <v>15</v>
      </c>
      <c r="D17" s="4" t="s">
        <v>5</v>
      </c>
      <c r="E17" s="5" t="s">
        <v>4</v>
      </c>
      <c r="F17" s="4">
        <v>0</v>
      </c>
      <c r="G17" s="4" t="s">
        <v>5</v>
      </c>
      <c r="H17" s="4">
        <v>3</v>
      </c>
      <c r="I17" s="4">
        <v>603</v>
      </c>
      <c r="J17" t="s">
        <v>30</v>
      </c>
      <c r="K17" s="5" t="s">
        <v>127</v>
      </c>
      <c r="M17" t="s">
        <v>253</v>
      </c>
      <c r="N17" s="15" t="s">
        <v>276</v>
      </c>
      <c r="O17" t="s">
        <v>11</v>
      </c>
      <c r="P17" t="s">
        <v>121</v>
      </c>
      <c r="Q17" s="4">
        <v>3</v>
      </c>
      <c r="R17" s="4">
        <v>0</v>
      </c>
    </row>
    <row r="18" spans="1:18" x14ac:dyDescent="0.2">
      <c r="A18" s="12">
        <v>36974</v>
      </c>
      <c r="C18" t="s">
        <v>4</v>
      </c>
      <c r="D18" s="4" t="s">
        <v>5</v>
      </c>
      <c r="E18" s="5" t="s">
        <v>15</v>
      </c>
      <c r="F18" s="4">
        <v>7</v>
      </c>
      <c r="G18" s="4" t="s">
        <v>5</v>
      </c>
      <c r="H18" s="4">
        <v>2</v>
      </c>
      <c r="I18" s="4">
        <v>263</v>
      </c>
      <c r="J18" t="s">
        <v>17</v>
      </c>
      <c r="K18" s="5" t="s">
        <v>16</v>
      </c>
      <c r="M18" t="s">
        <v>253</v>
      </c>
      <c r="N18" s="15" t="s">
        <v>276</v>
      </c>
      <c r="O18" s="5" t="s">
        <v>4</v>
      </c>
      <c r="P18" t="s">
        <v>15</v>
      </c>
      <c r="Q18" s="4">
        <v>3</v>
      </c>
      <c r="R18" s="4">
        <v>0</v>
      </c>
    </row>
    <row r="19" spans="1:18" x14ac:dyDescent="0.2">
      <c r="C19" s="1" t="s">
        <v>130</v>
      </c>
      <c r="M19" t="s">
        <v>253</v>
      </c>
      <c r="N19" s="15" t="s">
        <v>276</v>
      </c>
      <c r="O19" t="s">
        <v>6</v>
      </c>
      <c r="P19" t="s">
        <v>124</v>
      </c>
      <c r="Q19" s="4">
        <v>3</v>
      </c>
      <c r="R19" s="4">
        <v>0</v>
      </c>
    </row>
    <row r="20" spans="1:18" x14ac:dyDescent="0.2">
      <c r="M20" t="s">
        <v>254</v>
      </c>
      <c r="N20" s="15" t="s">
        <v>276</v>
      </c>
      <c r="O20" t="s">
        <v>11</v>
      </c>
      <c r="P20" t="s">
        <v>20</v>
      </c>
      <c r="Q20" s="4">
        <v>3</v>
      </c>
      <c r="R20" s="4">
        <v>0</v>
      </c>
    </row>
    <row r="21" spans="1:18" x14ac:dyDescent="0.2">
      <c r="A21" s="12">
        <v>36967</v>
      </c>
      <c r="C21" t="s">
        <v>6</v>
      </c>
      <c r="D21" s="4" t="s">
        <v>5</v>
      </c>
      <c r="E21" s="5" t="s">
        <v>124</v>
      </c>
      <c r="F21" s="4">
        <v>6</v>
      </c>
      <c r="G21" s="4" t="s">
        <v>5</v>
      </c>
      <c r="H21" s="4">
        <v>2</v>
      </c>
      <c r="I21" s="4">
        <v>356</v>
      </c>
      <c r="J21" t="s">
        <v>23</v>
      </c>
      <c r="K21" s="5" t="s">
        <v>24</v>
      </c>
      <c r="M21" t="s">
        <v>254</v>
      </c>
      <c r="N21" s="15" t="s">
        <v>276</v>
      </c>
      <c r="O21" t="s">
        <v>6</v>
      </c>
      <c r="P21" s="5" t="s">
        <v>4</v>
      </c>
      <c r="Q21" s="4">
        <v>3</v>
      </c>
      <c r="R21" s="4">
        <v>1</v>
      </c>
    </row>
    <row r="22" spans="1:18" x14ac:dyDescent="0.2">
      <c r="A22" s="12">
        <v>36968</v>
      </c>
      <c r="C22" t="s">
        <v>124</v>
      </c>
      <c r="D22" s="4" t="s">
        <v>5</v>
      </c>
      <c r="E22" s="5" t="s">
        <v>6</v>
      </c>
      <c r="F22" s="4">
        <v>2</v>
      </c>
      <c r="G22" s="4" t="s">
        <v>5</v>
      </c>
      <c r="H22" s="4">
        <v>7</v>
      </c>
      <c r="I22" s="4">
        <v>505</v>
      </c>
      <c r="J22" t="s">
        <v>122</v>
      </c>
      <c r="K22" t="s">
        <v>123</v>
      </c>
      <c r="M22" t="s">
        <v>255</v>
      </c>
      <c r="N22" s="15" t="s">
        <v>276</v>
      </c>
      <c r="O22" t="s">
        <v>20</v>
      </c>
      <c r="P22" t="s">
        <v>4</v>
      </c>
      <c r="Q22" s="15">
        <v>1</v>
      </c>
      <c r="R22" s="4">
        <v>0</v>
      </c>
    </row>
    <row r="23" spans="1:18" x14ac:dyDescent="0.2">
      <c r="A23" s="12">
        <v>36974</v>
      </c>
      <c r="C23" t="s">
        <v>6</v>
      </c>
      <c r="D23" s="4" t="s">
        <v>5</v>
      </c>
      <c r="E23" s="5" t="s">
        <v>124</v>
      </c>
      <c r="F23" s="4">
        <v>6</v>
      </c>
      <c r="G23" s="4" t="s">
        <v>5</v>
      </c>
      <c r="H23" s="4">
        <v>2</v>
      </c>
      <c r="I23" s="4">
        <v>180</v>
      </c>
      <c r="J23" t="s">
        <v>122</v>
      </c>
      <c r="K23" s="5" t="s">
        <v>128</v>
      </c>
      <c r="M23" t="s">
        <v>256</v>
      </c>
      <c r="N23" s="15" t="s">
        <v>276</v>
      </c>
      <c r="O23" t="s">
        <v>6</v>
      </c>
      <c r="P23" t="s">
        <v>11</v>
      </c>
      <c r="Q23" s="4">
        <v>3</v>
      </c>
      <c r="R23" s="4">
        <v>0</v>
      </c>
    </row>
    <row r="24" spans="1:18" x14ac:dyDescent="0.2">
      <c r="C24" s="1" t="s">
        <v>131</v>
      </c>
      <c r="M24" t="s">
        <v>258</v>
      </c>
      <c r="Q24" s="4">
        <f>SUM(Q16:Q23)</f>
        <v>22</v>
      </c>
      <c r="R24" s="4">
        <f>SUM(R16:R23)</f>
        <v>3</v>
      </c>
    </row>
    <row r="26" spans="1:18" x14ac:dyDescent="0.2">
      <c r="A26" s="11" t="s">
        <v>38</v>
      </c>
    </row>
    <row r="27" spans="1:18" x14ac:dyDescent="0.2">
      <c r="A27" s="12">
        <v>36981</v>
      </c>
      <c r="C27" t="s">
        <v>11</v>
      </c>
      <c r="D27" s="4" t="s">
        <v>5</v>
      </c>
      <c r="E27" s="5" t="s">
        <v>20</v>
      </c>
      <c r="F27" s="4">
        <v>5</v>
      </c>
      <c r="G27" s="4" t="s">
        <v>5</v>
      </c>
      <c r="H27" s="4">
        <v>4</v>
      </c>
      <c r="I27" s="4">
        <v>520</v>
      </c>
      <c r="J27" t="s">
        <v>25</v>
      </c>
      <c r="K27" s="5" t="s">
        <v>26</v>
      </c>
    </row>
    <row r="28" spans="1:18" x14ac:dyDescent="0.2">
      <c r="A28" s="12">
        <v>36982</v>
      </c>
      <c r="C28" t="s">
        <v>20</v>
      </c>
      <c r="D28" s="4" t="s">
        <v>5</v>
      </c>
      <c r="E28" s="5" t="s">
        <v>11</v>
      </c>
      <c r="F28" s="4">
        <v>1</v>
      </c>
      <c r="G28" s="4" t="s">
        <v>5</v>
      </c>
      <c r="H28" s="4">
        <v>4</v>
      </c>
      <c r="I28" s="4">
        <v>648</v>
      </c>
      <c r="J28" t="s">
        <v>126</v>
      </c>
      <c r="K28" s="5" t="s">
        <v>8</v>
      </c>
    </row>
    <row r="29" spans="1:18" x14ac:dyDescent="0.2">
      <c r="A29" s="12">
        <v>36988</v>
      </c>
      <c r="C29" t="s">
        <v>11</v>
      </c>
      <c r="D29" s="4" t="s">
        <v>5</v>
      </c>
      <c r="E29" s="5" t="s">
        <v>20</v>
      </c>
      <c r="F29" s="4">
        <v>1</v>
      </c>
      <c r="G29" s="4" t="s">
        <v>5</v>
      </c>
      <c r="H29" s="4">
        <v>0</v>
      </c>
      <c r="I29" s="4">
        <v>613</v>
      </c>
      <c r="J29" t="s">
        <v>126</v>
      </c>
      <c r="K29" s="5" t="s">
        <v>8</v>
      </c>
    </row>
    <row r="30" spans="1:18" x14ac:dyDescent="0.2">
      <c r="C30" s="3" t="s">
        <v>44</v>
      </c>
      <c r="K30" s="5"/>
    </row>
    <row r="31" spans="1:18" x14ac:dyDescent="0.2">
      <c r="C31"/>
      <c r="K31" s="5"/>
    </row>
    <row r="32" spans="1:18" x14ac:dyDescent="0.2">
      <c r="A32" s="12">
        <v>36981</v>
      </c>
      <c r="C32" t="s">
        <v>6</v>
      </c>
      <c r="D32" s="4" t="s">
        <v>5</v>
      </c>
      <c r="E32" s="5" t="s">
        <v>4</v>
      </c>
      <c r="F32" s="4">
        <v>2</v>
      </c>
      <c r="G32" s="4" t="s">
        <v>5</v>
      </c>
      <c r="H32" s="4">
        <v>1</v>
      </c>
      <c r="I32" s="4">
        <v>212</v>
      </c>
      <c r="J32" t="s">
        <v>32</v>
      </c>
      <c r="K32" s="5" t="s">
        <v>31</v>
      </c>
    </row>
    <row r="33" spans="1:11" x14ac:dyDescent="0.2">
      <c r="A33" s="12">
        <v>36982</v>
      </c>
      <c r="C33" t="s">
        <v>4</v>
      </c>
      <c r="D33" s="4" t="s">
        <v>5</v>
      </c>
      <c r="E33" s="5" t="s">
        <v>6</v>
      </c>
      <c r="F33" s="4">
        <v>4</v>
      </c>
      <c r="G33" s="4" t="s">
        <v>5</v>
      </c>
      <c r="H33" s="4">
        <v>3</v>
      </c>
      <c r="I33" s="4">
        <v>248</v>
      </c>
      <c r="J33" t="s">
        <v>32</v>
      </c>
      <c r="K33" s="5" t="s">
        <v>31</v>
      </c>
    </row>
    <row r="34" spans="1:11" x14ac:dyDescent="0.2">
      <c r="A34" s="12">
        <v>36988</v>
      </c>
      <c r="C34" t="s">
        <v>6</v>
      </c>
      <c r="D34" s="4" t="s">
        <v>5</v>
      </c>
      <c r="E34" s="5" t="s">
        <v>4</v>
      </c>
      <c r="F34" s="4">
        <v>5</v>
      </c>
      <c r="G34" s="4" t="s">
        <v>5</v>
      </c>
      <c r="H34" s="4">
        <v>4</v>
      </c>
      <c r="I34" s="4">
        <v>247</v>
      </c>
      <c r="J34" s="5" t="s">
        <v>116</v>
      </c>
      <c r="K34" t="s">
        <v>30</v>
      </c>
    </row>
    <row r="35" spans="1:11" x14ac:dyDescent="0.2">
      <c r="A35" s="12">
        <v>36990</v>
      </c>
      <c r="C35" t="s">
        <v>4</v>
      </c>
      <c r="D35" s="4" t="s">
        <v>5</v>
      </c>
      <c r="E35" s="5" t="s">
        <v>6</v>
      </c>
      <c r="F35" s="4">
        <v>1</v>
      </c>
      <c r="G35" s="4" t="s">
        <v>5</v>
      </c>
      <c r="H35" s="4">
        <v>3</v>
      </c>
      <c r="I35" s="4">
        <v>446</v>
      </c>
      <c r="J35" s="5" t="s">
        <v>116</v>
      </c>
      <c r="K35" t="s">
        <v>27</v>
      </c>
    </row>
    <row r="36" spans="1:11" x14ac:dyDescent="0.2">
      <c r="C36" s="3" t="s">
        <v>96</v>
      </c>
    </row>
    <row r="37" spans="1:11" x14ac:dyDescent="0.2">
      <c r="C37"/>
      <c r="J37" s="5"/>
    </row>
    <row r="38" spans="1:11" x14ac:dyDescent="0.2">
      <c r="A38" s="11" t="s">
        <v>39</v>
      </c>
      <c r="C38"/>
      <c r="J38" s="5"/>
    </row>
    <row r="39" spans="1:11" x14ac:dyDescent="0.2">
      <c r="A39" s="12">
        <v>37002</v>
      </c>
      <c r="C39" t="s">
        <v>20</v>
      </c>
      <c r="D39" s="4" t="s">
        <v>5</v>
      </c>
      <c r="E39" s="5" t="s">
        <v>4</v>
      </c>
      <c r="F39" s="4">
        <v>4</v>
      </c>
      <c r="G39" s="4" t="s">
        <v>5</v>
      </c>
      <c r="H39" s="4">
        <v>3</v>
      </c>
      <c r="I39" s="4">
        <v>595</v>
      </c>
      <c r="J39" s="5" t="s">
        <v>116</v>
      </c>
      <c r="K39" t="s">
        <v>27</v>
      </c>
    </row>
    <row r="40" spans="1:11" x14ac:dyDescent="0.2">
      <c r="C40" s="1" t="s">
        <v>82</v>
      </c>
      <c r="K40" s="5"/>
    </row>
    <row r="41" spans="1:11" x14ac:dyDescent="0.2">
      <c r="C41"/>
      <c r="K41" s="5"/>
    </row>
    <row r="42" spans="1:11" x14ac:dyDescent="0.2">
      <c r="A42" s="11" t="s">
        <v>40</v>
      </c>
    </row>
    <row r="43" spans="1:11" x14ac:dyDescent="0.2">
      <c r="A43" s="12">
        <v>37002</v>
      </c>
      <c r="C43" t="s">
        <v>6</v>
      </c>
      <c r="D43" s="4" t="s">
        <v>5</v>
      </c>
      <c r="E43" s="5" t="s">
        <v>11</v>
      </c>
      <c r="F43" s="4">
        <v>6</v>
      </c>
      <c r="G43" s="4" t="s">
        <v>5</v>
      </c>
      <c r="H43" s="4">
        <v>3</v>
      </c>
      <c r="I43" s="4">
        <v>810</v>
      </c>
      <c r="J43" t="s">
        <v>9</v>
      </c>
      <c r="K43" s="5" t="s">
        <v>10</v>
      </c>
    </row>
    <row r="44" spans="1:11" x14ac:dyDescent="0.2">
      <c r="A44" s="12">
        <v>37003</v>
      </c>
      <c r="C44" t="s">
        <v>11</v>
      </c>
      <c r="D44" s="4" t="s">
        <v>5</v>
      </c>
      <c r="E44" s="5" t="s">
        <v>6</v>
      </c>
      <c r="F44" s="4">
        <v>3</v>
      </c>
      <c r="G44" s="4" t="s">
        <v>5</v>
      </c>
      <c r="H44" s="4">
        <v>4</v>
      </c>
      <c r="I44" s="4">
        <v>1804</v>
      </c>
      <c r="J44" t="s">
        <v>17</v>
      </c>
      <c r="K44" s="5" t="s">
        <v>16</v>
      </c>
    </row>
    <row r="45" spans="1:11" x14ac:dyDescent="0.2">
      <c r="A45" s="12">
        <v>37006</v>
      </c>
      <c r="C45" t="s">
        <v>6</v>
      </c>
      <c r="D45" s="4" t="s">
        <v>5</v>
      </c>
      <c r="E45" s="5" t="s">
        <v>11</v>
      </c>
      <c r="F45" s="4">
        <v>6</v>
      </c>
      <c r="G45" s="4" t="s">
        <v>5</v>
      </c>
      <c r="H45" s="4">
        <v>2</v>
      </c>
      <c r="I45" s="4">
        <v>1315</v>
      </c>
      <c r="J45" t="s">
        <v>23</v>
      </c>
      <c r="K45" s="5" t="s">
        <v>24</v>
      </c>
    </row>
    <row r="46" spans="1:11" x14ac:dyDescent="0.2">
      <c r="A46" s="13"/>
      <c r="C46" s="1" t="s">
        <v>132</v>
      </c>
      <c r="E46" s="6"/>
    </row>
    <row r="47" spans="1:11" x14ac:dyDescent="0.2">
      <c r="A47" s="11"/>
      <c r="C47"/>
      <c r="E47" s="6"/>
    </row>
    <row r="48" spans="1:11" x14ac:dyDescent="0.2">
      <c r="A48" s="13"/>
      <c r="C48"/>
      <c r="E48" s="6"/>
      <c r="J48" s="1" t="s">
        <v>114</v>
      </c>
    </row>
    <row r="49" spans="1:11" x14ac:dyDescent="0.2">
      <c r="A49" s="13"/>
      <c r="C49" s="1"/>
      <c r="E49" s="6"/>
      <c r="J49" t="s">
        <v>27</v>
      </c>
      <c r="K49" s="4">
        <v>2</v>
      </c>
    </row>
    <row r="50" spans="1:11" x14ac:dyDescent="0.2">
      <c r="A50" s="13"/>
      <c r="C50"/>
      <c r="E50" s="6"/>
      <c r="J50" t="s">
        <v>122</v>
      </c>
      <c r="K50" s="4">
        <v>3</v>
      </c>
    </row>
    <row r="51" spans="1:11" x14ac:dyDescent="0.2">
      <c r="A51" s="11"/>
      <c r="C51"/>
      <c r="E51" s="6"/>
      <c r="J51" s="5" t="s">
        <v>127</v>
      </c>
      <c r="K51" s="4">
        <v>1</v>
      </c>
    </row>
    <row r="52" spans="1:11" x14ac:dyDescent="0.2">
      <c r="A52" s="13"/>
      <c r="C52"/>
      <c r="E52" s="6"/>
      <c r="J52" t="s">
        <v>125</v>
      </c>
      <c r="K52" s="4">
        <v>1</v>
      </c>
    </row>
    <row r="53" spans="1:11" x14ac:dyDescent="0.2">
      <c r="A53" s="13"/>
      <c r="C53"/>
      <c r="E53" s="6"/>
      <c r="J53" s="5" t="s">
        <v>123</v>
      </c>
      <c r="K53" s="4">
        <v>2</v>
      </c>
    </row>
    <row r="54" spans="1:11" x14ac:dyDescent="0.2">
      <c r="A54" s="13"/>
      <c r="C54"/>
      <c r="E54" s="6"/>
      <c r="J54" t="s">
        <v>25</v>
      </c>
      <c r="K54" s="4">
        <v>2</v>
      </c>
    </row>
    <row r="55" spans="1:11" x14ac:dyDescent="0.2">
      <c r="A55" s="13"/>
      <c r="C55"/>
      <c r="E55" s="7"/>
      <c r="J55" s="5" t="s">
        <v>116</v>
      </c>
      <c r="K55" s="4">
        <v>3</v>
      </c>
    </row>
    <row r="56" spans="1:11" x14ac:dyDescent="0.2">
      <c r="A56" s="13"/>
      <c r="C56"/>
      <c r="E56" s="6"/>
      <c r="J56" t="s">
        <v>23</v>
      </c>
      <c r="K56" s="4">
        <v>3</v>
      </c>
    </row>
    <row r="57" spans="1:11" x14ac:dyDescent="0.2">
      <c r="C57" s="1"/>
      <c r="E57" s="6"/>
      <c r="J57" s="5" t="s">
        <v>26</v>
      </c>
      <c r="K57" s="4">
        <v>3</v>
      </c>
    </row>
    <row r="58" spans="1:11" x14ac:dyDescent="0.2">
      <c r="C58"/>
      <c r="E58" s="6"/>
      <c r="J58" s="5" t="s">
        <v>128</v>
      </c>
      <c r="K58" s="4">
        <v>1</v>
      </c>
    </row>
    <row r="59" spans="1:11" x14ac:dyDescent="0.2">
      <c r="C59"/>
      <c r="E59" s="6"/>
      <c r="J59" s="5" t="s">
        <v>31</v>
      </c>
      <c r="K59" s="4">
        <v>3</v>
      </c>
    </row>
    <row r="60" spans="1:11" x14ac:dyDescent="0.2">
      <c r="C60"/>
      <c r="E60" s="6"/>
      <c r="J60" s="5" t="s">
        <v>10</v>
      </c>
      <c r="K60" s="4">
        <v>2</v>
      </c>
    </row>
    <row r="61" spans="1:11" x14ac:dyDescent="0.2">
      <c r="C61"/>
      <c r="E61" s="6"/>
      <c r="J61" t="s">
        <v>17</v>
      </c>
      <c r="K61" s="4">
        <v>3</v>
      </c>
    </row>
    <row r="62" spans="1:11" x14ac:dyDescent="0.2">
      <c r="C62"/>
      <c r="J62" s="5" t="s">
        <v>16</v>
      </c>
      <c r="K62" s="4">
        <v>3</v>
      </c>
    </row>
    <row r="63" spans="1:11" x14ac:dyDescent="0.2">
      <c r="C63"/>
      <c r="E63" s="6"/>
      <c r="J63" s="5" t="s">
        <v>8</v>
      </c>
      <c r="K63" s="4">
        <v>4</v>
      </c>
    </row>
    <row r="64" spans="1:11" x14ac:dyDescent="0.2">
      <c r="D64" s="8"/>
      <c r="J64" t="s">
        <v>9</v>
      </c>
      <c r="K64" s="4">
        <v>2</v>
      </c>
    </row>
    <row r="65" spans="1:11" x14ac:dyDescent="0.2">
      <c r="D65" s="8"/>
      <c r="J65" t="s">
        <v>32</v>
      </c>
      <c r="K65" s="4">
        <v>3</v>
      </c>
    </row>
    <row r="66" spans="1:11" x14ac:dyDescent="0.2">
      <c r="J66" t="s">
        <v>126</v>
      </c>
      <c r="K66" s="4">
        <v>4</v>
      </c>
    </row>
    <row r="67" spans="1:11" x14ac:dyDescent="0.2">
      <c r="J67" s="5" t="s">
        <v>24</v>
      </c>
      <c r="K67" s="4">
        <v>3</v>
      </c>
    </row>
    <row r="68" spans="1:11" x14ac:dyDescent="0.2">
      <c r="A68" s="11"/>
      <c r="D68" s="8"/>
      <c r="J68" t="s">
        <v>30</v>
      </c>
      <c r="K68" s="4">
        <v>2</v>
      </c>
    </row>
    <row r="69" spans="1:11" x14ac:dyDescent="0.2">
      <c r="D69" s="8"/>
      <c r="K69" s="4">
        <f>SUM(K49:K68)</f>
        <v>50</v>
      </c>
    </row>
  </sheetData>
  <sortState xmlns:xlrd2="http://schemas.microsoft.com/office/spreadsheetml/2017/richdata2" ref="O24:P27">
    <sortCondition ref="P27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2000-01&amp;R16.8.2001</oddHeader>
    <oddFooter>&amp;C&amp;P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73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36593</v>
      </c>
      <c r="C4" t="s">
        <v>19</v>
      </c>
      <c r="D4" s="4" t="s">
        <v>5</v>
      </c>
      <c r="E4" s="5" t="s">
        <v>18</v>
      </c>
      <c r="F4" s="4">
        <v>3</v>
      </c>
      <c r="G4" s="4" t="s">
        <v>5</v>
      </c>
      <c r="H4" s="4">
        <v>4</v>
      </c>
      <c r="I4" s="4">
        <v>606</v>
      </c>
      <c r="J4" t="s">
        <v>31</v>
      </c>
      <c r="K4" s="5" t="s">
        <v>32</v>
      </c>
      <c r="M4" t="s">
        <v>12</v>
      </c>
      <c r="N4" s="4">
        <v>12</v>
      </c>
      <c r="O4" s="4">
        <v>9</v>
      </c>
      <c r="P4" s="4">
        <v>0</v>
      </c>
      <c r="Q4" s="4">
        <v>3</v>
      </c>
      <c r="R4" s="4">
        <f>SUM(F24+H25+F26+H27+F37+H38+F39+H40+H48+F49+H50+F51)</f>
        <v>46</v>
      </c>
      <c r="S4" s="4">
        <f>SUM(H24+F25+H26+F27+H37+F38+H39+F40+F48+H49+F50+H51)</f>
        <v>30</v>
      </c>
      <c r="T4" s="4">
        <v>18</v>
      </c>
    </row>
    <row r="5" spans="1:20" x14ac:dyDescent="0.2">
      <c r="A5" s="12">
        <v>36596</v>
      </c>
      <c r="C5" t="s">
        <v>18</v>
      </c>
      <c r="D5" s="4" t="s">
        <v>5</v>
      </c>
      <c r="E5" s="5" t="s">
        <v>19</v>
      </c>
      <c r="F5" s="4">
        <v>6</v>
      </c>
      <c r="G5" s="4" t="s">
        <v>5</v>
      </c>
      <c r="H5" s="4">
        <v>5</v>
      </c>
      <c r="I5" s="4">
        <v>397</v>
      </c>
      <c r="J5" t="s">
        <v>9</v>
      </c>
      <c r="K5" s="5" t="s">
        <v>10</v>
      </c>
      <c r="M5" t="s">
        <v>11</v>
      </c>
      <c r="N5" s="4">
        <v>13</v>
      </c>
      <c r="O5" s="4">
        <v>7</v>
      </c>
      <c r="P5" s="4">
        <v>0</v>
      </c>
      <c r="Q5" s="4">
        <v>6</v>
      </c>
      <c r="R5" s="4">
        <f>SUM(F17+H18+F19+H20+F21+F31+H32+F33+H34+F48+H49+F50+H51)</f>
        <v>53</v>
      </c>
      <c r="S5" s="4">
        <f>SUM(H17+F18+H19+F20+H21+H31+F32+H33+F34+H48+F49+H50+F51)</f>
        <v>43</v>
      </c>
      <c r="T5" s="4">
        <v>14</v>
      </c>
    </row>
    <row r="6" spans="1:20" x14ac:dyDescent="0.2">
      <c r="A6" s="12">
        <v>36597</v>
      </c>
      <c r="C6" t="s">
        <v>19</v>
      </c>
      <c r="D6" s="4" t="s">
        <v>5</v>
      </c>
      <c r="E6" s="5" t="s">
        <v>18</v>
      </c>
      <c r="F6" s="4">
        <v>8</v>
      </c>
      <c r="G6" s="4" t="s">
        <v>5</v>
      </c>
      <c r="H6" s="4">
        <v>5</v>
      </c>
      <c r="I6" s="4">
        <v>806</v>
      </c>
      <c r="J6" t="s">
        <v>23</v>
      </c>
      <c r="K6" s="5" t="s">
        <v>24</v>
      </c>
      <c r="M6" t="s">
        <v>19</v>
      </c>
      <c r="N6" s="4">
        <v>10</v>
      </c>
      <c r="O6" s="4">
        <v>5</v>
      </c>
      <c r="P6" s="4">
        <v>0</v>
      </c>
      <c r="Q6" s="4">
        <v>5</v>
      </c>
      <c r="R6" s="4">
        <f>SUM(F4+H5+F6+H7+F8+H37+F38+H39+F40+F44)</f>
        <v>42</v>
      </c>
      <c r="S6" s="4">
        <f>SUM(H4+F5+H6+F7+H8+F37+H38+F39+H40+H44)</f>
        <v>35</v>
      </c>
      <c r="T6" s="4">
        <v>10</v>
      </c>
    </row>
    <row r="7" spans="1:20" x14ac:dyDescent="0.2">
      <c r="A7" s="12">
        <v>36599</v>
      </c>
      <c r="C7" t="s">
        <v>18</v>
      </c>
      <c r="D7" s="4" t="s">
        <v>5</v>
      </c>
      <c r="E7" s="5" t="s">
        <v>19</v>
      </c>
      <c r="F7" s="4">
        <v>2</v>
      </c>
      <c r="G7" s="4" t="s">
        <v>5</v>
      </c>
      <c r="H7" s="4">
        <v>5</v>
      </c>
      <c r="I7" s="4">
        <v>566</v>
      </c>
      <c r="J7" t="s">
        <v>7</v>
      </c>
      <c r="K7" s="5" t="s">
        <v>8</v>
      </c>
      <c r="M7" s="5" t="s">
        <v>4</v>
      </c>
      <c r="N7" s="4">
        <v>9</v>
      </c>
      <c r="O7" s="4">
        <v>4</v>
      </c>
      <c r="P7" s="4">
        <v>0</v>
      </c>
      <c r="Q7" s="4">
        <v>5</v>
      </c>
      <c r="R7" s="4">
        <f>SUM(F11+H12+F13+H14+H31+F32+H33+F34+H44)</f>
        <v>39</v>
      </c>
      <c r="S7" s="4">
        <f>SUM(H11+F12+H13+F14+F31+H32+F33+H34+F44)</f>
        <v>41</v>
      </c>
      <c r="T7" s="4">
        <v>8</v>
      </c>
    </row>
    <row r="8" spans="1:20" x14ac:dyDescent="0.2">
      <c r="A8" s="12">
        <v>36603</v>
      </c>
      <c r="C8" t="s">
        <v>19</v>
      </c>
      <c r="D8" s="4" t="s">
        <v>5</v>
      </c>
      <c r="E8" s="5" t="s">
        <v>18</v>
      </c>
      <c r="F8" s="4">
        <v>9</v>
      </c>
      <c r="G8" s="4" t="s">
        <v>5</v>
      </c>
      <c r="H8" s="4">
        <v>2</v>
      </c>
      <c r="I8" s="4">
        <v>950</v>
      </c>
      <c r="J8" t="s">
        <v>7</v>
      </c>
      <c r="K8" s="5" t="s">
        <v>8</v>
      </c>
      <c r="M8" t="s">
        <v>15</v>
      </c>
      <c r="N8" s="4">
        <v>4</v>
      </c>
      <c r="O8" s="4">
        <v>1</v>
      </c>
      <c r="P8" s="4">
        <v>0</v>
      </c>
      <c r="Q8" s="4">
        <v>3</v>
      </c>
      <c r="R8" s="4">
        <f>SUM(H24+F25+H26+F27)</f>
        <v>12</v>
      </c>
      <c r="S8" s="4">
        <f>SUM(F24+H25+F26+H27)</f>
        <v>20</v>
      </c>
      <c r="T8" s="4">
        <v>2</v>
      </c>
    </row>
    <row r="9" spans="1:20" x14ac:dyDescent="0.2">
      <c r="C9" s="1" t="s">
        <v>109</v>
      </c>
      <c r="K9" s="5"/>
      <c r="M9" t="s">
        <v>20</v>
      </c>
      <c r="N9" s="4">
        <v>5</v>
      </c>
      <c r="O9" s="4">
        <v>2</v>
      </c>
      <c r="P9" s="4">
        <v>0</v>
      </c>
      <c r="Q9" s="4">
        <v>3</v>
      </c>
      <c r="R9" s="4">
        <f>SUM(H17+F18+H19+F20+H21)</f>
        <v>15</v>
      </c>
      <c r="S9" s="4">
        <f>SUM(F17+H18+F19+H20+F21)</f>
        <v>23</v>
      </c>
      <c r="T9" s="4">
        <v>4</v>
      </c>
    </row>
    <row r="10" spans="1:20" x14ac:dyDescent="0.2">
      <c r="C10" s="1"/>
      <c r="K10" s="5"/>
      <c r="M10" t="s">
        <v>6</v>
      </c>
      <c r="N10" s="4">
        <v>4</v>
      </c>
      <c r="O10" s="4">
        <v>1</v>
      </c>
      <c r="P10" s="4">
        <v>0</v>
      </c>
      <c r="Q10" s="4">
        <v>3</v>
      </c>
      <c r="R10" s="4">
        <f>SUM(H11+F12+H13+F14)</f>
        <v>17</v>
      </c>
      <c r="S10" s="4">
        <f>SUM(F11+H12+F13+H14)</f>
        <v>21</v>
      </c>
      <c r="T10" s="4">
        <v>2</v>
      </c>
    </row>
    <row r="11" spans="1:20" x14ac:dyDescent="0.2">
      <c r="A11" s="12">
        <v>36595</v>
      </c>
      <c r="C11" t="s">
        <v>4</v>
      </c>
      <c r="D11" s="4" t="s">
        <v>5</v>
      </c>
      <c r="E11" s="5" t="s">
        <v>6</v>
      </c>
      <c r="F11" s="4">
        <v>6</v>
      </c>
      <c r="G11" s="4" t="s">
        <v>5</v>
      </c>
      <c r="H11" s="4">
        <v>3</v>
      </c>
      <c r="I11" s="4">
        <v>378</v>
      </c>
      <c r="J11" t="s">
        <v>17</v>
      </c>
      <c r="K11" t="s">
        <v>16</v>
      </c>
      <c r="M11" s="5" t="s">
        <v>18</v>
      </c>
      <c r="N11" s="4">
        <v>5</v>
      </c>
      <c r="O11" s="4">
        <v>2</v>
      </c>
      <c r="P11" s="4">
        <v>0</v>
      </c>
      <c r="Q11" s="4">
        <v>3</v>
      </c>
      <c r="R11" s="4">
        <f>SUM(H4+F5+H6+F7+H8)</f>
        <v>19</v>
      </c>
      <c r="S11" s="4">
        <f>SUM(F4+H5+F6+H7+F8)</f>
        <v>30</v>
      </c>
      <c r="T11" s="4">
        <v>4</v>
      </c>
    </row>
    <row r="12" spans="1:20" x14ac:dyDescent="0.2">
      <c r="A12" s="12">
        <v>36597</v>
      </c>
      <c r="C12" t="s">
        <v>6</v>
      </c>
      <c r="D12" s="4" t="s">
        <v>5</v>
      </c>
      <c r="E12" s="5" t="s">
        <v>4</v>
      </c>
      <c r="F12" s="4">
        <v>4</v>
      </c>
      <c r="G12" s="4" t="s">
        <v>5</v>
      </c>
      <c r="H12" s="4">
        <v>5</v>
      </c>
      <c r="I12" s="4">
        <v>612</v>
      </c>
      <c r="J12" t="s">
        <v>13</v>
      </c>
      <c r="K12" t="s">
        <v>14</v>
      </c>
      <c r="N12" s="4">
        <f>SUM(N4:N11)</f>
        <v>62</v>
      </c>
      <c r="O12" s="4">
        <f t="shared" ref="O12:T12" si="0">SUM(O4:O11)</f>
        <v>31</v>
      </c>
      <c r="P12" s="4">
        <f t="shared" si="0"/>
        <v>0</v>
      </c>
      <c r="Q12" s="4">
        <f t="shared" si="0"/>
        <v>31</v>
      </c>
      <c r="R12" s="4">
        <f t="shared" si="0"/>
        <v>243</v>
      </c>
      <c r="S12" s="4">
        <f t="shared" si="0"/>
        <v>243</v>
      </c>
      <c r="T12" s="4">
        <f t="shared" si="0"/>
        <v>62</v>
      </c>
    </row>
    <row r="13" spans="1:20" x14ac:dyDescent="0.2">
      <c r="A13" s="12">
        <v>36599</v>
      </c>
      <c r="C13" t="s">
        <v>4</v>
      </c>
      <c r="D13" s="4" t="s">
        <v>5</v>
      </c>
      <c r="E13" s="5" t="s">
        <v>6</v>
      </c>
      <c r="F13" s="4">
        <v>4</v>
      </c>
      <c r="G13" s="4" t="s">
        <v>5</v>
      </c>
      <c r="H13" s="4">
        <v>5</v>
      </c>
      <c r="I13" s="4">
        <v>423</v>
      </c>
      <c r="J13" t="s">
        <v>27</v>
      </c>
      <c r="K13" t="s">
        <v>28</v>
      </c>
    </row>
    <row r="14" spans="1:20" x14ac:dyDescent="0.2">
      <c r="A14" s="12">
        <v>36603</v>
      </c>
      <c r="C14" t="s">
        <v>6</v>
      </c>
      <c r="D14" s="4" t="s">
        <v>5</v>
      </c>
      <c r="E14" s="5" t="s">
        <v>4</v>
      </c>
      <c r="F14" s="4">
        <v>5</v>
      </c>
      <c r="G14" s="4" t="s">
        <v>5</v>
      </c>
      <c r="H14" s="4">
        <v>6</v>
      </c>
      <c r="I14" s="4">
        <v>516</v>
      </c>
      <c r="J14" t="s">
        <v>31</v>
      </c>
      <c r="K14" t="s">
        <v>32</v>
      </c>
    </row>
    <row r="15" spans="1:20" x14ac:dyDescent="0.2">
      <c r="C15" s="1" t="s">
        <v>110</v>
      </c>
      <c r="M15" s="1" t="s">
        <v>252</v>
      </c>
    </row>
    <row r="16" spans="1:20" x14ac:dyDescent="0.2">
      <c r="C16"/>
      <c r="M16" t="s">
        <v>253</v>
      </c>
      <c r="N16" s="15" t="s">
        <v>277</v>
      </c>
      <c r="O16" t="s">
        <v>19</v>
      </c>
      <c r="P16" s="5" t="s">
        <v>18</v>
      </c>
      <c r="Q16" s="4">
        <v>3</v>
      </c>
      <c r="R16" s="4">
        <v>2</v>
      </c>
    </row>
    <row r="17" spans="1:18" x14ac:dyDescent="0.2">
      <c r="A17" s="12">
        <v>36596</v>
      </c>
      <c r="C17" t="s">
        <v>11</v>
      </c>
      <c r="D17" s="4" t="s">
        <v>5</v>
      </c>
      <c r="E17" s="5" t="s">
        <v>20</v>
      </c>
      <c r="F17" s="4">
        <v>3</v>
      </c>
      <c r="G17" s="4" t="s">
        <v>5</v>
      </c>
      <c r="H17" s="4">
        <v>4</v>
      </c>
      <c r="I17" s="4">
        <v>339</v>
      </c>
      <c r="J17" t="s">
        <v>29</v>
      </c>
      <c r="K17" s="5" t="s">
        <v>30</v>
      </c>
      <c r="M17" t="s">
        <v>253</v>
      </c>
      <c r="N17" s="15" t="s">
        <v>277</v>
      </c>
      <c r="O17" s="5" t="s">
        <v>4</v>
      </c>
      <c r="P17" t="s">
        <v>6</v>
      </c>
      <c r="Q17" s="4">
        <v>3</v>
      </c>
      <c r="R17" s="4">
        <v>1</v>
      </c>
    </row>
    <row r="18" spans="1:18" x14ac:dyDescent="0.2">
      <c r="A18" s="12">
        <v>36597</v>
      </c>
      <c r="C18" t="s">
        <v>20</v>
      </c>
      <c r="D18" s="4" t="s">
        <v>5</v>
      </c>
      <c r="E18" s="5" t="s">
        <v>11</v>
      </c>
      <c r="F18" s="4">
        <v>3</v>
      </c>
      <c r="G18" s="4" t="s">
        <v>5</v>
      </c>
      <c r="H18" s="4">
        <v>4</v>
      </c>
      <c r="I18" s="4">
        <v>695</v>
      </c>
      <c r="J18" t="s">
        <v>25</v>
      </c>
      <c r="K18" s="5" t="s">
        <v>26</v>
      </c>
      <c r="M18" t="s">
        <v>253</v>
      </c>
      <c r="N18" s="15" t="s">
        <v>277</v>
      </c>
      <c r="O18" t="s">
        <v>11</v>
      </c>
      <c r="P18" t="s">
        <v>20</v>
      </c>
      <c r="Q18" s="4">
        <v>3</v>
      </c>
      <c r="R18" s="4">
        <v>2</v>
      </c>
    </row>
    <row r="19" spans="1:18" x14ac:dyDescent="0.2">
      <c r="A19" s="12">
        <v>36602</v>
      </c>
      <c r="C19" t="s">
        <v>11</v>
      </c>
      <c r="D19" s="4" t="s">
        <v>5</v>
      </c>
      <c r="E19" s="5" t="s">
        <v>20</v>
      </c>
      <c r="F19" s="4">
        <v>8</v>
      </c>
      <c r="G19" s="4" t="s">
        <v>5</v>
      </c>
      <c r="H19" s="4">
        <v>3</v>
      </c>
      <c r="I19" s="4">
        <v>390</v>
      </c>
      <c r="J19" t="s">
        <v>23</v>
      </c>
      <c r="K19" s="5" t="s">
        <v>24</v>
      </c>
      <c r="M19" t="s">
        <v>253</v>
      </c>
      <c r="N19" s="15" t="s">
        <v>277</v>
      </c>
      <c r="O19" t="s">
        <v>12</v>
      </c>
      <c r="P19" t="s">
        <v>15</v>
      </c>
      <c r="Q19" s="4">
        <v>3</v>
      </c>
      <c r="R19" s="4">
        <v>1</v>
      </c>
    </row>
    <row r="20" spans="1:18" x14ac:dyDescent="0.2">
      <c r="A20" s="12">
        <v>36603</v>
      </c>
      <c r="C20" t="s">
        <v>20</v>
      </c>
      <c r="D20" s="4" t="s">
        <v>5</v>
      </c>
      <c r="E20" s="5" t="s">
        <v>11</v>
      </c>
      <c r="F20" s="4">
        <v>4</v>
      </c>
      <c r="G20" s="4" t="s">
        <v>5</v>
      </c>
      <c r="H20" s="4">
        <v>2</v>
      </c>
      <c r="I20" s="4">
        <v>382</v>
      </c>
      <c r="J20" t="s">
        <v>27</v>
      </c>
      <c r="K20" t="s">
        <v>28</v>
      </c>
      <c r="M20" t="s">
        <v>254</v>
      </c>
      <c r="N20" s="15" t="s">
        <v>277</v>
      </c>
      <c r="O20" t="s">
        <v>11</v>
      </c>
      <c r="P20" s="5" t="s">
        <v>4</v>
      </c>
      <c r="Q20" s="4">
        <v>3</v>
      </c>
      <c r="R20" s="4">
        <v>1</v>
      </c>
    </row>
    <row r="21" spans="1:18" x14ac:dyDescent="0.2">
      <c r="A21" s="12">
        <v>36604</v>
      </c>
      <c r="C21" t="s">
        <v>11</v>
      </c>
      <c r="D21" s="4" t="s">
        <v>5</v>
      </c>
      <c r="E21" s="5" t="s">
        <v>20</v>
      </c>
      <c r="F21" s="4">
        <v>6</v>
      </c>
      <c r="G21" s="4" t="s">
        <v>5</v>
      </c>
      <c r="H21" s="4">
        <v>1</v>
      </c>
      <c r="I21" s="4">
        <v>539</v>
      </c>
      <c r="J21" t="s">
        <v>27</v>
      </c>
      <c r="K21" s="5" t="s">
        <v>28</v>
      </c>
      <c r="M21" t="s">
        <v>254</v>
      </c>
      <c r="N21" s="15" t="s">
        <v>277</v>
      </c>
      <c r="O21" t="s">
        <v>12</v>
      </c>
      <c r="P21" t="s">
        <v>19</v>
      </c>
      <c r="Q21" s="4">
        <v>3</v>
      </c>
      <c r="R21" s="4">
        <v>1</v>
      </c>
    </row>
    <row r="22" spans="1:18" x14ac:dyDescent="0.2">
      <c r="C22" s="1" t="s">
        <v>111</v>
      </c>
      <c r="M22" t="s">
        <v>255</v>
      </c>
      <c r="N22" s="15" t="s">
        <v>277</v>
      </c>
      <c r="O22" t="s">
        <v>19</v>
      </c>
      <c r="P22" t="s">
        <v>4</v>
      </c>
      <c r="Q22" s="15">
        <v>1</v>
      </c>
      <c r="R22" s="4">
        <v>0</v>
      </c>
    </row>
    <row r="23" spans="1:18" x14ac:dyDescent="0.2">
      <c r="C23" s="1"/>
      <c r="M23" t="s">
        <v>256</v>
      </c>
      <c r="N23" s="15" t="s">
        <v>277</v>
      </c>
      <c r="O23" t="s">
        <v>12</v>
      </c>
      <c r="P23" t="s">
        <v>11</v>
      </c>
      <c r="Q23" s="4">
        <v>3</v>
      </c>
      <c r="R23" s="4">
        <v>1</v>
      </c>
    </row>
    <row r="24" spans="1:18" x14ac:dyDescent="0.2">
      <c r="A24" s="12">
        <v>36596</v>
      </c>
      <c r="C24" t="s">
        <v>12</v>
      </c>
      <c r="D24" s="4" t="s">
        <v>5</v>
      </c>
      <c r="E24" s="5" t="s">
        <v>15</v>
      </c>
      <c r="F24" s="4">
        <v>5</v>
      </c>
      <c r="G24" s="4" t="s">
        <v>5</v>
      </c>
      <c r="H24" s="4">
        <v>1</v>
      </c>
      <c r="I24" s="4">
        <v>578</v>
      </c>
      <c r="J24" t="s">
        <v>13</v>
      </c>
      <c r="K24" s="5" t="s">
        <v>14</v>
      </c>
      <c r="M24" t="s">
        <v>258</v>
      </c>
      <c r="Q24" s="4">
        <f>SUM(Q16:Q23)</f>
        <v>22</v>
      </c>
      <c r="R24" s="4">
        <f>SUM(R16:R23)</f>
        <v>9</v>
      </c>
    </row>
    <row r="25" spans="1:18" x14ac:dyDescent="0.2">
      <c r="A25" s="12">
        <v>36597</v>
      </c>
      <c r="C25" t="s">
        <v>15</v>
      </c>
      <c r="D25" s="4" t="s">
        <v>5</v>
      </c>
      <c r="E25" s="5" t="s">
        <v>12</v>
      </c>
      <c r="F25" s="4">
        <v>5</v>
      </c>
      <c r="G25" s="4" t="s">
        <v>5</v>
      </c>
      <c r="H25" s="4">
        <v>3</v>
      </c>
      <c r="I25" s="4">
        <v>510</v>
      </c>
      <c r="J25" t="s">
        <v>7</v>
      </c>
      <c r="K25" s="5" t="s">
        <v>8</v>
      </c>
    </row>
    <row r="26" spans="1:18" x14ac:dyDescent="0.2">
      <c r="A26" s="12">
        <v>36600</v>
      </c>
      <c r="C26" t="s">
        <v>12</v>
      </c>
      <c r="D26" s="4" t="s">
        <v>5</v>
      </c>
      <c r="E26" s="5" t="s">
        <v>15</v>
      </c>
      <c r="F26" s="4">
        <v>6</v>
      </c>
      <c r="G26" s="4" t="s">
        <v>5</v>
      </c>
      <c r="H26" s="4">
        <v>3</v>
      </c>
      <c r="I26" s="4">
        <v>674</v>
      </c>
      <c r="J26" t="s">
        <v>27</v>
      </c>
      <c r="K26" s="5" t="s">
        <v>28</v>
      </c>
    </row>
    <row r="27" spans="1:18" x14ac:dyDescent="0.2">
      <c r="A27" s="12">
        <v>36603</v>
      </c>
      <c r="C27" t="s">
        <v>15</v>
      </c>
      <c r="D27" s="4" t="s">
        <v>5</v>
      </c>
      <c r="E27" s="5" t="s">
        <v>12</v>
      </c>
      <c r="F27" s="4">
        <v>3</v>
      </c>
      <c r="G27" s="4" t="s">
        <v>5</v>
      </c>
      <c r="H27" s="4">
        <v>6</v>
      </c>
      <c r="I27" s="4">
        <v>575</v>
      </c>
      <c r="J27" t="s">
        <v>25</v>
      </c>
      <c r="K27" s="5" t="s">
        <v>26</v>
      </c>
    </row>
    <row r="28" spans="1:18" x14ac:dyDescent="0.2">
      <c r="C28" s="3" t="s">
        <v>47</v>
      </c>
    </row>
    <row r="30" spans="1:18" x14ac:dyDescent="0.2">
      <c r="A30" s="11" t="s">
        <v>38</v>
      </c>
    </row>
    <row r="31" spans="1:18" x14ac:dyDescent="0.2">
      <c r="A31" s="12">
        <v>36610</v>
      </c>
      <c r="C31" t="s">
        <v>11</v>
      </c>
      <c r="D31" s="4" t="s">
        <v>5</v>
      </c>
      <c r="E31" s="5" t="s">
        <v>4</v>
      </c>
      <c r="F31" s="4">
        <v>2</v>
      </c>
      <c r="G31" s="4" t="s">
        <v>5</v>
      </c>
      <c r="H31" s="4">
        <v>4</v>
      </c>
      <c r="I31" s="4">
        <v>317</v>
      </c>
      <c r="J31" t="s">
        <v>17</v>
      </c>
      <c r="K31" s="5" t="s">
        <v>16</v>
      </c>
    </row>
    <row r="32" spans="1:18" x14ac:dyDescent="0.2">
      <c r="A32" s="12">
        <v>36612</v>
      </c>
      <c r="C32" t="s">
        <v>4</v>
      </c>
      <c r="D32" s="4" t="s">
        <v>5</v>
      </c>
      <c r="E32" s="5" t="s">
        <v>11</v>
      </c>
      <c r="F32" s="4">
        <v>4</v>
      </c>
      <c r="G32" s="4" t="s">
        <v>5</v>
      </c>
      <c r="H32" s="4">
        <v>5</v>
      </c>
      <c r="I32" s="4">
        <v>648</v>
      </c>
      <c r="J32" t="s">
        <v>27</v>
      </c>
      <c r="K32" s="5" t="s">
        <v>28</v>
      </c>
    </row>
    <row r="33" spans="1:11" x14ac:dyDescent="0.2">
      <c r="A33" s="12">
        <v>36614</v>
      </c>
      <c r="C33" t="s">
        <v>11</v>
      </c>
      <c r="D33" s="4" t="s">
        <v>5</v>
      </c>
      <c r="E33" s="5" t="s">
        <v>4</v>
      </c>
      <c r="F33" s="4">
        <v>7</v>
      </c>
      <c r="G33" s="4" t="s">
        <v>5</v>
      </c>
      <c r="H33" s="4">
        <v>5</v>
      </c>
      <c r="I33" s="4">
        <v>433</v>
      </c>
      <c r="J33" t="s">
        <v>23</v>
      </c>
      <c r="K33" s="5" t="s">
        <v>24</v>
      </c>
    </row>
    <row r="34" spans="1:11" x14ac:dyDescent="0.2">
      <c r="A34" s="12">
        <v>36616</v>
      </c>
      <c r="C34" t="s">
        <v>4</v>
      </c>
      <c r="D34" s="4" t="s">
        <v>5</v>
      </c>
      <c r="E34" s="5" t="s">
        <v>11</v>
      </c>
      <c r="F34" s="4">
        <v>2</v>
      </c>
      <c r="G34" s="4" t="s">
        <v>5</v>
      </c>
      <c r="H34" s="4">
        <v>6</v>
      </c>
      <c r="I34" s="4">
        <v>519</v>
      </c>
      <c r="J34" t="s">
        <v>30</v>
      </c>
      <c r="K34" s="5" t="s">
        <v>29</v>
      </c>
    </row>
    <row r="35" spans="1:11" x14ac:dyDescent="0.2">
      <c r="C35" s="3" t="s">
        <v>112</v>
      </c>
    </row>
    <row r="37" spans="1:11" x14ac:dyDescent="0.2">
      <c r="A37" s="12">
        <v>36610</v>
      </c>
      <c r="C37" t="s">
        <v>12</v>
      </c>
      <c r="D37" s="4" t="s">
        <v>5</v>
      </c>
      <c r="E37" s="5" t="s">
        <v>19</v>
      </c>
      <c r="F37" s="4">
        <v>6</v>
      </c>
      <c r="G37" s="4" t="s">
        <v>5</v>
      </c>
      <c r="H37" s="4">
        <v>1</v>
      </c>
      <c r="I37" s="4">
        <v>635</v>
      </c>
      <c r="J37" t="s">
        <v>25</v>
      </c>
      <c r="K37" s="5" t="s">
        <v>26</v>
      </c>
    </row>
    <row r="38" spans="1:11" x14ac:dyDescent="0.2">
      <c r="A38" s="12">
        <v>36611</v>
      </c>
      <c r="C38" t="s">
        <v>19</v>
      </c>
      <c r="D38" s="4" t="s">
        <v>5</v>
      </c>
      <c r="E38" s="5" t="s">
        <v>12</v>
      </c>
      <c r="F38" s="4">
        <v>4</v>
      </c>
      <c r="G38" s="4" t="s">
        <v>5</v>
      </c>
      <c r="H38" s="4">
        <v>2</v>
      </c>
      <c r="I38" s="4">
        <v>903</v>
      </c>
      <c r="J38" t="s">
        <v>31</v>
      </c>
      <c r="K38" s="5" t="s">
        <v>32</v>
      </c>
    </row>
    <row r="39" spans="1:11" x14ac:dyDescent="0.2">
      <c r="A39" s="12">
        <v>36614</v>
      </c>
      <c r="C39" t="s">
        <v>12</v>
      </c>
      <c r="D39" s="4" t="s">
        <v>5</v>
      </c>
      <c r="E39" s="5" t="s">
        <v>19</v>
      </c>
      <c r="F39" s="4">
        <v>1</v>
      </c>
      <c r="G39" s="4" t="s">
        <v>5</v>
      </c>
      <c r="H39" s="4">
        <v>0</v>
      </c>
      <c r="I39" s="4">
        <v>705</v>
      </c>
      <c r="J39" t="s">
        <v>7</v>
      </c>
      <c r="K39" s="5" t="s">
        <v>8</v>
      </c>
    </row>
    <row r="40" spans="1:11" x14ac:dyDescent="0.2">
      <c r="A40" s="12">
        <v>36617</v>
      </c>
      <c r="C40" t="s">
        <v>19</v>
      </c>
      <c r="D40" s="4" t="s">
        <v>5</v>
      </c>
      <c r="E40" s="5" t="s">
        <v>12</v>
      </c>
      <c r="F40" s="4">
        <v>3</v>
      </c>
      <c r="G40" s="4" t="s">
        <v>5</v>
      </c>
      <c r="H40" s="4">
        <v>4</v>
      </c>
      <c r="I40" s="4">
        <v>950</v>
      </c>
      <c r="J40" t="s">
        <v>25</v>
      </c>
      <c r="K40" s="5" t="s">
        <v>26</v>
      </c>
    </row>
    <row r="41" spans="1:11" x14ac:dyDescent="0.2">
      <c r="C41" s="3" t="s">
        <v>113</v>
      </c>
    </row>
    <row r="42" spans="1:11" x14ac:dyDescent="0.2">
      <c r="C42"/>
      <c r="K42" s="5"/>
    </row>
    <row r="43" spans="1:11" x14ac:dyDescent="0.2">
      <c r="A43" s="11" t="s">
        <v>39</v>
      </c>
      <c r="C43"/>
      <c r="K43" s="5"/>
    </row>
    <row r="44" spans="1:11" x14ac:dyDescent="0.2">
      <c r="A44" s="12">
        <v>36624</v>
      </c>
      <c r="C44" t="s">
        <v>19</v>
      </c>
      <c r="D44" s="4" t="s">
        <v>5</v>
      </c>
      <c r="E44" s="5" t="s">
        <v>4</v>
      </c>
      <c r="F44" s="4">
        <v>4</v>
      </c>
      <c r="G44" s="4" t="s">
        <v>5</v>
      </c>
      <c r="H44" s="4">
        <v>3</v>
      </c>
      <c r="I44" s="4">
        <v>899</v>
      </c>
      <c r="J44" t="s">
        <v>27</v>
      </c>
      <c r="K44" s="5" t="s">
        <v>28</v>
      </c>
    </row>
    <row r="45" spans="1:11" x14ac:dyDescent="0.2">
      <c r="C45" s="1" t="s">
        <v>108</v>
      </c>
      <c r="K45" s="5"/>
    </row>
    <row r="46" spans="1:11" x14ac:dyDescent="0.2">
      <c r="C46"/>
      <c r="K46" s="5"/>
    </row>
    <row r="47" spans="1:11" x14ac:dyDescent="0.2">
      <c r="A47" s="11" t="s">
        <v>40</v>
      </c>
    </row>
    <row r="48" spans="1:11" x14ac:dyDescent="0.2">
      <c r="A48" s="12">
        <v>36622</v>
      </c>
      <c r="C48" t="s">
        <v>11</v>
      </c>
      <c r="D48" s="4" t="s">
        <v>5</v>
      </c>
      <c r="E48" s="5" t="s">
        <v>12</v>
      </c>
      <c r="F48" s="4">
        <v>3</v>
      </c>
      <c r="G48" s="4" t="s">
        <v>5</v>
      </c>
      <c r="H48" s="4">
        <v>4</v>
      </c>
      <c r="I48" s="4">
        <v>1200</v>
      </c>
      <c r="J48" t="s">
        <v>25</v>
      </c>
      <c r="K48" s="5" t="s">
        <v>26</v>
      </c>
    </row>
    <row r="49" spans="1:11" x14ac:dyDescent="0.2">
      <c r="A49" s="12">
        <v>36625</v>
      </c>
      <c r="C49" t="s">
        <v>12</v>
      </c>
      <c r="D49" s="4" t="s">
        <v>5</v>
      </c>
      <c r="E49" s="5" t="s">
        <v>11</v>
      </c>
      <c r="F49" s="4">
        <v>3</v>
      </c>
      <c r="G49" s="4" t="s">
        <v>5</v>
      </c>
      <c r="H49" s="4">
        <v>4</v>
      </c>
      <c r="I49" s="4" t="s">
        <v>5</v>
      </c>
      <c r="J49" t="s">
        <v>9</v>
      </c>
      <c r="K49" s="5" t="s">
        <v>10</v>
      </c>
    </row>
    <row r="50" spans="1:11" x14ac:dyDescent="0.2">
      <c r="A50" s="12">
        <v>36629</v>
      </c>
      <c r="C50" t="s">
        <v>11</v>
      </c>
      <c r="D50" s="4" t="s">
        <v>5</v>
      </c>
      <c r="E50" s="5" t="s">
        <v>12</v>
      </c>
      <c r="F50" s="4">
        <v>1</v>
      </c>
      <c r="G50" s="4" t="s">
        <v>5</v>
      </c>
      <c r="H50" s="4">
        <v>3</v>
      </c>
      <c r="I50" s="4">
        <v>1800</v>
      </c>
      <c r="J50" t="s">
        <v>7</v>
      </c>
      <c r="K50" s="5" t="s">
        <v>8</v>
      </c>
    </row>
    <row r="51" spans="1:11" x14ac:dyDescent="0.2">
      <c r="A51" s="12">
        <v>36631</v>
      </c>
      <c r="C51" t="s">
        <v>12</v>
      </c>
      <c r="D51" s="4" t="s">
        <v>5</v>
      </c>
      <c r="E51" s="5" t="s">
        <v>11</v>
      </c>
      <c r="F51" s="4">
        <v>3</v>
      </c>
      <c r="G51" s="4" t="s">
        <v>5</v>
      </c>
      <c r="H51" s="4">
        <v>2</v>
      </c>
      <c r="I51" s="4">
        <v>3115</v>
      </c>
      <c r="J51" t="s">
        <v>31</v>
      </c>
      <c r="K51" s="5" t="s">
        <v>32</v>
      </c>
    </row>
    <row r="52" spans="1:11" x14ac:dyDescent="0.2">
      <c r="A52" s="13"/>
      <c r="C52" s="1" t="s">
        <v>107</v>
      </c>
      <c r="E52" s="6"/>
    </row>
    <row r="53" spans="1:11" x14ac:dyDescent="0.2">
      <c r="A53" s="11"/>
      <c r="C53"/>
      <c r="E53" s="6"/>
    </row>
    <row r="54" spans="1:11" x14ac:dyDescent="0.2">
      <c r="A54" s="13"/>
      <c r="C54"/>
      <c r="E54" s="6"/>
      <c r="J54" s="1" t="s">
        <v>114</v>
      </c>
    </row>
    <row r="55" spans="1:11" x14ac:dyDescent="0.2">
      <c r="A55" s="13"/>
      <c r="C55" s="1"/>
      <c r="E55" s="6"/>
      <c r="J55" t="s">
        <v>27</v>
      </c>
      <c r="K55" s="4">
        <v>6</v>
      </c>
    </row>
    <row r="56" spans="1:11" x14ac:dyDescent="0.2">
      <c r="A56" s="13"/>
      <c r="C56"/>
      <c r="E56" s="6"/>
      <c r="J56" t="s">
        <v>25</v>
      </c>
      <c r="K56" s="4">
        <v>5</v>
      </c>
    </row>
    <row r="57" spans="1:11" x14ac:dyDescent="0.2">
      <c r="A57" s="11"/>
      <c r="C57"/>
      <c r="E57" s="6"/>
      <c r="J57" t="s">
        <v>13</v>
      </c>
      <c r="K57" s="4">
        <v>2</v>
      </c>
    </row>
    <row r="58" spans="1:11" x14ac:dyDescent="0.2">
      <c r="A58" s="13"/>
      <c r="C58"/>
      <c r="E58" s="6"/>
      <c r="J58" t="s">
        <v>28</v>
      </c>
      <c r="K58" s="4">
        <v>6</v>
      </c>
    </row>
    <row r="59" spans="1:11" x14ac:dyDescent="0.2">
      <c r="A59" s="13"/>
      <c r="C59"/>
      <c r="E59" s="6"/>
      <c r="J59" t="s">
        <v>23</v>
      </c>
      <c r="K59" s="4">
        <v>3</v>
      </c>
    </row>
    <row r="60" spans="1:11" x14ac:dyDescent="0.2">
      <c r="A60" s="13"/>
      <c r="C60"/>
      <c r="E60" s="6"/>
      <c r="J60" s="5" t="s">
        <v>26</v>
      </c>
      <c r="K60" s="4">
        <v>5</v>
      </c>
    </row>
    <row r="61" spans="1:11" x14ac:dyDescent="0.2">
      <c r="A61" s="13"/>
      <c r="C61"/>
      <c r="E61" s="7"/>
      <c r="J61" t="s">
        <v>31</v>
      </c>
      <c r="K61" s="4">
        <v>4</v>
      </c>
    </row>
    <row r="62" spans="1:11" x14ac:dyDescent="0.2">
      <c r="A62" s="13"/>
      <c r="C62"/>
      <c r="E62" s="6"/>
      <c r="J62" t="s">
        <v>29</v>
      </c>
      <c r="K62" s="4">
        <v>2</v>
      </c>
    </row>
    <row r="63" spans="1:11" x14ac:dyDescent="0.2">
      <c r="C63" s="1"/>
      <c r="E63" s="6"/>
      <c r="J63" s="5" t="s">
        <v>10</v>
      </c>
      <c r="K63" s="4">
        <v>2</v>
      </c>
    </row>
    <row r="64" spans="1:11" x14ac:dyDescent="0.2">
      <c r="C64"/>
      <c r="E64" s="6"/>
      <c r="J64" t="s">
        <v>17</v>
      </c>
      <c r="K64" s="4">
        <v>2</v>
      </c>
    </row>
    <row r="65" spans="3:11" x14ac:dyDescent="0.2">
      <c r="C65"/>
      <c r="E65" s="6"/>
      <c r="J65" t="s">
        <v>16</v>
      </c>
      <c r="K65" s="4">
        <v>2</v>
      </c>
    </row>
    <row r="66" spans="3:11" x14ac:dyDescent="0.2">
      <c r="C66"/>
      <c r="E66" s="6"/>
      <c r="J66" t="s">
        <v>14</v>
      </c>
      <c r="K66" s="4">
        <v>2</v>
      </c>
    </row>
    <row r="67" spans="3:11" x14ac:dyDescent="0.2">
      <c r="C67"/>
      <c r="E67" s="6"/>
      <c r="J67" s="5" t="s">
        <v>8</v>
      </c>
      <c r="K67" s="4">
        <v>5</v>
      </c>
    </row>
    <row r="68" spans="3:11" x14ac:dyDescent="0.2">
      <c r="C68"/>
      <c r="J68" t="s">
        <v>9</v>
      </c>
      <c r="K68" s="4">
        <v>2</v>
      </c>
    </row>
    <row r="69" spans="3:11" x14ac:dyDescent="0.2">
      <c r="C69"/>
      <c r="E69" s="6"/>
      <c r="J69" s="5" t="s">
        <v>32</v>
      </c>
      <c r="K69" s="4">
        <v>4</v>
      </c>
    </row>
    <row r="70" spans="3:11" x14ac:dyDescent="0.2">
      <c r="D70" s="8"/>
      <c r="J70" t="s">
        <v>7</v>
      </c>
      <c r="K70" s="4">
        <v>5</v>
      </c>
    </row>
    <row r="71" spans="3:11" x14ac:dyDescent="0.2">
      <c r="D71" s="8"/>
      <c r="J71" s="5" t="s">
        <v>24</v>
      </c>
      <c r="K71" s="4">
        <v>3</v>
      </c>
    </row>
    <row r="72" spans="3:11" x14ac:dyDescent="0.2">
      <c r="J72" t="s">
        <v>30</v>
      </c>
      <c r="K72" s="4">
        <v>2</v>
      </c>
    </row>
    <row r="73" spans="3:11" x14ac:dyDescent="0.2">
      <c r="K73" s="4">
        <f>SUM(K55:K72)</f>
        <v>62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1999-00</oddHeader>
    <oddFooter>&amp;C&amp;P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6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3">
        <v>36211</v>
      </c>
      <c r="C4" t="s">
        <v>11</v>
      </c>
      <c r="D4" s="4" t="s">
        <v>5</v>
      </c>
      <c r="E4" s="6" t="s">
        <v>4</v>
      </c>
      <c r="F4" s="4">
        <v>4</v>
      </c>
      <c r="G4" s="4" t="s">
        <v>5</v>
      </c>
      <c r="H4" s="4">
        <v>3</v>
      </c>
      <c r="I4" s="4">
        <v>208</v>
      </c>
      <c r="J4" t="s">
        <v>31</v>
      </c>
      <c r="K4" t="s">
        <v>32</v>
      </c>
      <c r="M4" t="s">
        <v>11</v>
      </c>
      <c r="N4" s="4">
        <v>11</v>
      </c>
      <c r="O4" s="4">
        <v>9</v>
      </c>
      <c r="P4" s="4">
        <v>0</v>
      </c>
      <c r="Q4" s="4">
        <v>2</v>
      </c>
      <c r="R4" s="4">
        <f>SUM(F4+H5+F6+F31+H32+F33+F41+H42+F43+H44+F45)</f>
        <v>38</v>
      </c>
      <c r="S4" s="4">
        <f>SUM(H4+F5+H6+H31+F32+H33+H41+F42+H43+F44+H45)</f>
        <v>25</v>
      </c>
      <c r="T4" s="4">
        <v>18</v>
      </c>
    </row>
    <row r="5" spans="1:20" x14ac:dyDescent="0.2">
      <c r="A5" s="13">
        <v>36212</v>
      </c>
      <c r="C5" t="s">
        <v>4</v>
      </c>
      <c r="D5" s="4" t="s">
        <v>5</v>
      </c>
      <c r="E5" s="6" t="s">
        <v>11</v>
      </c>
      <c r="F5" s="4">
        <v>1</v>
      </c>
      <c r="G5" s="4" t="s">
        <v>5</v>
      </c>
      <c r="H5" s="4">
        <v>3</v>
      </c>
      <c r="I5" s="4">
        <v>449</v>
      </c>
      <c r="J5" t="s">
        <v>31</v>
      </c>
      <c r="K5" t="s">
        <v>32</v>
      </c>
      <c r="M5" t="s">
        <v>37</v>
      </c>
      <c r="N5" s="4">
        <v>12</v>
      </c>
      <c r="O5" s="4">
        <v>8</v>
      </c>
      <c r="P5" s="4">
        <v>0</v>
      </c>
      <c r="Q5" s="4">
        <v>4</v>
      </c>
      <c r="R5" s="4">
        <f>SUM(H9+F10+H11+F12+H26+F27+H28+H41+F42+H43+F44+H45)</f>
        <v>53</v>
      </c>
      <c r="S5" s="4">
        <f>SUM(F9+H10+F11+H12+F26+H27+F28+F41+H42+F43+H44+F45)</f>
        <v>46</v>
      </c>
      <c r="T5" s="4">
        <v>16</v>
      </c>
    </row>
    <row r="6" spans="1:20" x14ac:dyDescent="0.2">
      <c r="A6" s="13">
        <v>36218</v>
      </c>
      <c r="C6" t="s">
        <v>11</v>
      </c>
      <c r="D6" s="4" t="s">
        <v>5</v>
      </c>
      <c r="E6" s="6" t="s">
        <v>4</v>
      </c>
      <c r="F6" s="4">
        <v>4</v>
      </c>
      <c r="G6" s="4" t="s">
        <v>5</v>
      </c>
      <c r="H6" s="4">
        <v>1</v>
      </c>
      <c r="I6" s="4">
        <v>246</v>
      </c>
      <c r="J6" t="s">
        <v>24</v>
      </c>
      <c r="K6" t="s">
        <v>23</v>
      </c>
      <c r="M6" t="s">
        <v>36</v>
      </c>
      <c r="N6" s="4">
        <v>7</v>
      </c>
      <c r="O6" s="4">
        <v>4</v>
      </c>
      <c r="P6" s="4">
        <v>0</v>
      </c>
      <c r="Q6" s="4">
        <v>3</v>
      </c>
      <c r="R6" s="4">
        <f>SUM(F15+H16+F17+F26+H27+F28+F37)</f>
        <v>25</v>
      </c>
      <c r="S6" s="4">
        <f>SUM(H15+F16+H17+H26+F27+H28+H37)</f>
        <v>20</v>
      </c>
      <c r="T6" s="4">
        <v>8</v>
      </c>
    </row>
    <row r="7" spans="1:20" x14ac:dyDescent="0.2">
      <c r="A7" s="13"/>
      <c r="C7" s="1" t="s">
        <v>43</v>
      </c>
      <c r="E7" s="6"/>
      <c r="M7" s="6" t="s">
        <v>19</v>
      </c>
      <c r="N7" s="4">
        <v>7</v>
      </c>
      <c r="O7" s="4">
        <v>3</v>
      </c>
      <c r="P7" s="4">
        <v>0</v>
      </c>
      <c r="Q7" s="4">
        <v>4</v>
      </c>
      <c r="R7" s="4">
        <f>SUM(F20+H21+F22+H31+F32+H33+H37)</f>
        <v>24</v>
      </c>
      <c r="S7" s="4">
        <f>SUM(H20+F21+H22+F31+H32+F33+F37)</f>
        <v>26</v>
      </c>
      <c r="T7" s="4">
        <v>6</v>
      </c>
    </row>
    <row r="8" spans="1:20" x14ac:dyDescent="0.2">
      <c r="A8" s="13"/>
      <c r="C8"/>
      <c r="E8" s="6"/>
      <c r="M8" t="s">
        <v>22</v>
      </c>
      <c r="N8" s="4">
        <v>3</v>
      </c>
      <c r="O8" s="4">
        <v>0</v>
      </c>
      <c r="P8" s="4">
        <v>0</v>
      </c>
      <c r="Q8" s="4">
        <v>3</v>
      </c>
      <c r="R8" s="4">
        <f>SUM(H20+F21+H22)</f>
        <v>11</v>
      </c>
      <c r="S8" s="4">
        <f>SUM(F20+H21+F22)</f>
        <v>18</v>
      </c>
      <c r="T8" s="4">
        <v>0</v>
      </c>
    </row>
    <row r="9" spans="1:20" x14ac:dyDescent="0.2">
      <c r="A9" s="13">
        <v>36211</v>
      </c>
      <c r="C9" t="s">
        <v>20</v>
      </c>
      <c r="D9" s="4" t="s">
        <v>5</v>
      </c>
      <c r="E9" s="6" t="s">
        <v>37</v>
      </c>
      <c r="F9" s="4">
        <v>5</v>
      </c>
      <c r="G9" s="4" t="s">
        <v>5</v>
      </c>
      <c r="H9" s="4">
        <v>7</v>
      </c>
      <c r="I9" s="4">
        <v>466</v>
      </c>
      <c r="J9" t="s">
        <v>7</v>
      </c>
      <c r="K9" t="s">
        <v>8</v>
      </c>
      <c r="M9" t="s">
        <v>12</v>
      </c>
      <c r="N9" s="4">
        <v>3</v>
      </c>
      <c r="O9" s="4">
        <v>0</v>
      </c>
      <c r="P9" s="4">
        <v>0</v>
      </c>
      <c r="Q9" s="4">
        <v>3</v>
      </c>
      <c r="R9" s="4">
        <f>SUM(H15+F16+H17)</f>
        <v>5</v>
      </c>
      <c r="S9" s="4">
        <f>SUM(F15+H16+F17)</f>
        <v>12</v>
      </c>
      <c r="T9" s="4">
        <v>0</v>
      </c>
    </row>
    <row r="10" spans="1:20" x14ac:dyDescent="0.2">
      <c r="A10" s="13">
        <v>36212</v>
      </c>
      <c r="C10" t="s">
        <v>37</v>
      </c>
      <c r="D10" s="4" t="s">
        <v>5</v>
      </c>
      <c r="E10" s="6" t="s">
        <v>20</v>
      </c>
      <c r="F10" s="4">
        <v>5</v>
      </c>
      <c r="G10" s="4" t="s">
        <v>5</v>
      </c>
      <c r="H10" s="4">
        <v>7</v>
      </c>
      <c r="I10" s="4">
        <v>460</v>
      </c>
      <c r="J10" t="s">
        <v>7</v>
      </c>
      <c r="K10" t="s">
        <v>8</v>
      </c>
      <c r="M10" t="s">
        <v>20</v>
      </c>
      <c r="N10" s="4">
        <v>4</v>
      </c>
      <c r="O10" s="4">
        <v>1</v>
      </c>
      <c r="P10" s="4">
        <v>0</v>
      </c>
      <c r="Q10" s="4">
        <v>3</v>
      </c>
      <c r="R10" s="4">
        <f>SUM(F9+H10+F11+H12)</f>
        <v>21</v>
      </c>
      <c r="S10" s="4">
        <f>SUM(H9+F10+H11+F12)</f>
        <v>24</v>
      </c>
      <c r="T10" s="4">
        <v>2</v>
      </c>
    </row>
    <row r="11" spans="1:20" x14ac:dyDescent="0.2">
      <c r="A11" s="13">
        <v>36218</v>
      </c>
      <c r="C11" t="s">
        <v>20</v>
      </c>
      <c r="D11" s="4" t="s">
        <v>5</v>
      </c>
      <c r="E11" s="6" t="s">
        <v>37</v>
      </c>
      <c r="F11" s="4">
        <v>6</v>
      </c>
      <c r="G11" s="4" t="s">
        <v>5</v>
      </c>
      <c r="H11" s="4">
        <v>7</v>
      </c>
      <c r="I11" s="4">
        <v>450</v>
      </c>
      <c r="J11" t="s">
        <v>25</v>
      </c>
      <c r="K11" t="s">
        <v>34</v>
      </c>
      <c r="M11" t="s">
        <v>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5</v>
      </c>
      <c r="S11" s="4">
        <f>SUM(F4+H5+F6)</f>
        <v>11</v>
      </c>
      <c r="T11" s="4">
        <v>0</v>
      </c>
    </row>
    <row r="12" spans="1:20" x14ac:dyDescent="0.2">
      <c r="A12" s="13">
        <v>36219</v>
      </c>
      <c r="C12" t="s">
        <v>37</v>
      </c>
      <c r="D12" s="4" t="s">
        <v>5</v>
      </c>
      <c r="E12" s="6" t="s">
        <v>20</v>
      </c>
      <c r="F12" s="4">
        <v>5</v>
      </c>
      <c r="G12" s="4" t="s">
        <v>5</v>
      </c>
      <c r="H12" s="4">
        <v>3</v>
      </c>
      <c r="I12" s="4">
        <v>505</v>
      </c>
      <c r="J12" t="s">
        <v>25</v>
      </c>
      <c r="K12" t="s">
        <v>34</v>
      </c>
      <c r="N12" s="4">
        <f>SUM(N4:N11)</f>
        <v>50</v>
      </c>
      <c r="O12" s="4">
        <f t="shared" ref="O12:T12" si="0">SUM(O4:O11)</f>
        <v>25</v>
      </c>
      <c r="P12" s="4">
        <f t="shared" si="0"/>
        <v>0</v>
      </c>
      <c r="Q12" s="4">
        <f t="shared" si="0"/>
        <v>25</v>
      </c>
      <c r="R12" s="4">
        <f t="shared" si="0"/>
        <v>182</v>
      </c>
      <c r="S12" s="4">
        <f t="shared" si="0"/>
        <v>182</v>
      </c>
      <c r="T12" s="4">
        <f t="shared" si="0"/>
        <v>50</v>
      </c>
    </row>
    <row r="13" spans="1:20" x14ac:dyDescent="0.2">
      <c r="A13" s="13"/>
      <c r="C13" s="1" t="s">
        <v>53</v>
      </c>
      <c r="E13" s="6"/>
    </row>
    <row r="14" spans="1:20" x14ac:dyDescent="0.2">
      <c r="A14" s="13"/>
      <c r="C14"/>
      <c r="E14" s="6"/>
    </row>
    <row r="15" spans="1:20" x14ac:dyDescent="0.2">
      <c r="A15" s="13">
        <v>36211</v>
      </c>
      <c r="C15" t="s">
        <v>36</v>
      </c>
      <c r="D15" s="4" t="s">
        <v>5</v>
      </c>
      <c r="E15" s="6" t="s">
        <v>12</v>
      </c>
      <c r="F15" s="4">
        <v>2</v>
      </c>
      <c r="G15" s="4" t="s">
        <v>5</v>
      </c>
      <c r="H15" s="4">
        <v>0</v>
      </c>
      <c r="I15" s="4">
        <v>430</v>
      </c>
      <c r="J15" t="s">
        <v>10</v>
      </c>
      <c r="K15" t="s">
        <v>9</v>
      </c>
      <c r="M15" s="1" t="s">
        <v>252</v>
      </c>
    </row>
    <row r="16" spans="1:20" x14ac:dyDescent="0.2">
      <c r="A16" s="13">
        <v>36212</v>
      </c>
      <c r="C16" t="s">
        <v>12</v>
      </c>
      <c r="D16" s="4" t="s">
        <v>5</v>
      </c>
      <c r="E16" s="6" t="s">
        <v>36</v>
      </c>
      <c r="F16" s="4">
        <v>3</v>
      </c>
      <c r="G16" s="4" t="s">
        <v>5</v>
      </c>
      <c r="H16" s="4">
        <v>5</v>
      </c>
      <c r="I16" s="4">
        <v>423</v>
      </c>
      <c r="J16" t="s">
        <v>10</v>
      </c>
      <c r="K16" t="s">
        <v>9</v>
      </c>
      <c r="M16" t="s">
        <v>253</v>
      </c>
      <c r="N16" s="15" t="s">
        <v>278</v>
      </c>
      <c r="O16" t="s">
        <v>11</v>
      </c>
      <c r="P16" t="s">
        <v>4</v>
      </c>
      <c r="Q16" s="4">
        <v>3</v>
      </c>
      <c r="R16" s="4">
        <v>0</v>
      </c>
    </row>
    <row r="17" spans="1:18" x14ac:dyDescent="0.2">
      <c r="A17" s="13">
        <v>36218</v>
      </c>
      <c r="C17" t="s">
        <v>36</v>
      </c>
      <c r="D17" s="4" t="s">
        <v>5</v>
      </c>
      <c r="E17" s="6" t="s">
        <v>12</v>
      </c>
      <c r="F17" s="4">
        <v>5</v>
      </c>
      <c r="G17" s="4" t="s">
        <v>5</v>
      </c>
      <c r="H17" s="4">
        <v>2</v>
      </c>
      <c r="I17" s="4">
        <v>540</v>
      </c>
      <c r="J17" t="s">
        <v>17</v>
      </c>
      <c r="K17" t="s">
        <v>16</v>
      </c>
      <c r="M17" t="s">
        <v>253</v>
      </c>
      <c r="N17" s="15" t="s">
        <v>278</v>
      </c>
      <c r="O17" t="s">
        <v>37</v>
      </c>
      <c r="P17" t="s">
        <v>20</v>
      </c>
      <c r="Q17" s="4">
        <v>3</v>
      </c>
      <c r="R17" s="4">
        <v>1</v>
      </c>
    </row>
    <row r="18" spans="1:18" x14ac:dyDescent="0.2">
      <c r="A18" s="13"/>
      <c r="C18" s="1" t="s">
        <v>48</v>
      </c>
      <c r="E18" s="6"/>
      <c r="M18" t="s">
        <v>253</v>
      </c>
      <c r="N18" s="15" t="s">
        <v>278</v>
      </c>
      <c r="O18" t="s">
        <v>36</v>
      </c>
      <c r="P18" t="s">
        <v>12</v>
      </c>
      <c r="Q18" s="4">
        <v>3</v>
      </c>
      <c r="R18" s="4">
        <v>0</v>
      </c>
    </row>
    <row r="19" spans="1:18" x14ac:dyDescent="0.2">
      <c r="A19" s="13"/>
      <c r="C19"/>
      <c r="E19" s="6"/>
      <c r="M19" t="s">
        <v>253</v>
      </c>
      <c r="N19" s="15" t="s">
        <v>278</v>
      </c>
      <c r="O19" s="6" t="s">
        <v>19</v>
      </c>
      <c r="P19" t="s">
        <v>22</v>
      </c>
      <c r="Q19" s="4">
        <v>3</v>
      </c>
      <c r="R19" s="4">
        <v>0</v>
      </c>
    </row>
    <row r="20" spans="1:18" x14ac:dyDescent="0.2">
      <c r="A20" s="13">
        <v>36211</v>
      </c>
      <c r="C20" t="s">
        <v>19</v>
      </c>
      <c r="D20" s="4" t="s">
        <v>5</v>
      </c>
      <c r="E20" s="6" t="s">
        <v>22</v>
      </c>
      <c r="F20" s="4">
        <v>8</v>
      </c>
      <c r="G20" s="4" t="s">
        <v>5</v>
      </c>
      <c r="H20" s="4">
        <v>7</v>
      </c>
      <c r="I20" s="4">
        <v>459</v>
      </c>
      <c r="J20" t="s">
        <v>26</v>
      </c>
      <c r="K20" t="s">
        <v>25</v>
      </c>
      <c r="M20" t="s">
        <v>254</v>
      </c>
      <c r="N20" s="15" t="s">
        <v>278</v>
      </c>
      <c r="O20" t="s">
        <v>37</v>
      </c>
      <c r="P20" t="s">
        <v>36</v>
      </c>
      <c r="Q20" s="4">
        <v>3</v>
      </c>
      <c r="R20" s="4">
        <v>0</v>
      </c>
    </row>
    <row r="21" spans="1:18" x14ac:dyDescent="0.2">
      <c r="A21" s="13">
        <v>36212</v>
      </c>
      <c r="C21" t="s">
        <v>22</v>
      </c>
      <c r="D21" s="4" t="s">
        <v>5</v>
      </c>
      <c r="E21" s="6" t="s">
        <v>19</v>
      </c>
      <c r="F21" s="4">
        <v>2</v>
      </c>
      <c r="G21" s="4" t="s">
        <v>5</v>
      </c>
      <c r="H21" s="4">
        <v>5</v>
      </c>
      <c r="I21" s="4">
        <v>210</v>
      </c>
      <c r="J21" t="s">
        <v>26</v>
      </c>
      <c r="K21" t="s">
        <v>25</v>
      </c>
      <c r="M21" t="s">
        <v>254</v>
      </c>
      <c r="N21" s="15" t="s">
        <v>278</v>
      </c>
      <c r="O21" t="s">
        <v>11</v>
      </c>
      <c r="P21" s="6" t="s">
        <v>19</v>
      </c>
      <c r="Q21" s="4">
        <v>3</v>
      </c>
      <c r="R21" s="4">
        <v>0</v>
      </c>
    </row>
    <row r="22" spans="1:18" x14ac:dyDescent="0.2">
      <c r="A22" s="13">
        <v>36218</v>
      </c>
      <c r="C22" t="s">
        <v>19</v>
      </c>
      <c r="D22" s="4" t="s">
        <v>5</v>
      </c>
      <c r="E22" s="6" t="s">
        <v>22</v>
      </c>
      <c r="F22" s="4">
        <v>5</v>
      </c>
      <c r="G22" s="4" t="s">
        <v>5</v>
      </c>
      <c r="H22" s="4">
        <v>2</v>
      </c>
      <c r="I22" s="4">
        <v>578</v>
      </c>
      <c r="J22" t="s">
        <v>31</v>
      </c>
      <c r="K22" t="s">
        <v>32</v>
      </c>
      <c r="M22" t="s">
        <v>255</v>
      </c>
      <c r="N22" s="15" t="s">
        <v>278</v>
      </c>
      <c r="O22" t="s">
        <v>36</v>
      </c>
      <c r="P22" t="s">
        <v>19</v>
      </c>
      <c r="Q22" s="15">
        <v>1</v>
      </c>
      <c r="R22" s="4">
        <v>0</v>
      </c>
    </row>
    <row r="23" spans="1:18" x14ac:dyDescent="0.2">
      <c r="C23" s="3" t="s">
        <v>52</v>
      </c>
      <c r="M23" t="s">
        <v>256</v>
      </c>
      <c r="N23" s="15" t="s">
        <v>278</v>
      </c>
      <c r="O23" t="s">
        <v>11</v>
      </c>
      <c r="P23" t="s">
        <v>37</v>
      </c>
      <c r="Q23" s="4">
        <v>3</v>
      </c>
      <c r="R23" s="4">
        <v>2</v>
      </c>
    </row>
    <row r="24" spans="1:18" x14ac:dyDescent="0.2">
      <c r="A24" s="13"/>
      <c r="C24"/>
      <c r="E24" s="6"/>
      <c r="M24" t="s">
        <v>258</v>
      </c>
      <c r="Q24" s="4">
        <f>SUM(Q16:Q23)</f>
        <v>22</v>
      </c>
      <c r="R24" s="4">
        <f>SUM(R16:R23)</f>
        <v>3</v>
      </c>
    </row>
    <row r="25" spans="1:18" x14ac:dyDescent="0.2">
      <c r="A25" s="11" t="s">
        <v>38</v>
      </c>
      <c r="C25"/>
      <c r="E25" s="6"/>
    </row>
    <row r="26" spans="1:18" x14ac:dyDescent="0.2">
      <c r="A26" s="13">
        <v>36225</v>
      </c>
      <c r="C26" t="s">
        <v>36</v>
      </c>
      <c r="D26" s="4" t="s">
        <v>5</v>
      </c>
      <c r="E26" s="6" t="s">
        <v>37</v>
      </c>
      <c r="F26" s="4">
        <v>3</v>
      </c>
      <c r="G26" s="4" t="s">
        <v>5</v>
      </c>
      <c r="H26" s="4">
        <v>4</v>
      </c>
      <c r="I26" s="4">
        <v>490</v>
      </c>
      <c r="J26" t="s">
        <v>24</v>
      </c>
      <c r="K26" t="s">
        <v>23</v>
      </c>
    </row>
    <row r="27" spans="1:18" x14ac:dyDescent="0.2">
      <c r="A27" s="13">
        <v>36226</v>
      </c>
      <c r="C27" t="s">
        <v>37</v>
      </c>
      <c r="D27" s="4" t="s">
        <v>5</v>
      </c>
      <c r="E27" s="6" t="s">
        <v>36</v>
      </c>
      <c r="F27" s="4">
        <v>4</v>
      </c>
      <c r="G27" s="4" t="s">
        <v>5</v>
      </c>
      <c r="H27" s="4">
        <v>3</v>
      </c>
      <c r="I27" s="4">
        <v>822</v>
      </c>
      <c r="J27" t="s">
        <v>24</v>
      </c>
      <c r="K27" t="s">
        <v>23</v>
      </c>
    </row>
    <row r="28" spans="1:18" x14ac:dyDescent="0.2">
      <c r="A28" s="13">
        <v>36232</v>
      </c>
      <c r="C28" t="s">
        <v>36</v>
      </c>
      <c r="D28" s="4" t="s">
        <v>5</v>
      </c>
      <c r="E28" s="6" t="s">
        <v>37</v>
      </c>
      <c r="F28" s="4">
        <v>2</v>
      </c>
      <c r="G28" s="4" t="s">
        <v>5</v>
      </c>
      <c r="H28" s="4">
        <v>3</v>
      </c>
      <c r="I28" s="4">
        <v>1050</v>
      </c>
      <c r="J28" t="s">
        <v>10</v>
      </c>
      <c r="K28" t="s">
        <v>9</v>
      </c>
    </row>
    <row r="29" spans="1:18" x14ac:dyDescent="0.2">
      <c r="A29" s="13"/>
      <c r="C29" s="1" t="s">
        <v>95</v>
      </c>
      <c r="E29" s="6"/>
    </row>
    <row r="31" spans="1:18" x14ac:dyDescent="0.2">
      <c r="A31" s="13">
        <v>36225</v>
      </c>
      <c r="C31" t="s">
        <v>11</v>
      </c>
      <c r="D31" s="4" t="s">
        <v>5</v>
      </c>
      <c r="E31" s="6" t="s">
        <v>19</v>
      </c>
      <c r="F31" s="4">
        <v>3</v>
      </c>
      <c r="G31" s="4" t="s">
        <v>5</v>
      </c>
      <c r="H31" s="4">
        <v>0</v>
      </c>
      <c r="I31" s="4">
        <v>299</v>
      </c>
      <c r="J31" t="s">
        <v>7</v>
      </c>
      <c r="K31" t="s">
        <v>8</v>
      </c>
    </row>
    <row r="32" spans="1:18" x14ac:dyDescent="0.2">
      <c r="A32" s="13">
        <v>36226</v>
      </c>
      <c r="C32" t="s">
        <v>19</v>
      </c>
      <c r="D32" s="4" t="s">
        <v>5</v>
      </c>
      <c r="E32" s="6" t="s">
        <v>11</v>
      </c>
      <c r="F32" s="4">
        <v>0</v>
      </c>
      <c r="G32" s="4" t="s">
        <v>5</v>
      </c>
      <c r="H32" s="4">
        <v>4</v>
      </c>
      <c r="I32" s="4">
        <v>783</v>
      </c>
      <c r="J32" t="s">
        <v>7</v>
      </c>
      <c r="K32" t="s">
        <v>8</v>
      </c>
    </row>
    <row r="33" spans="1:11" x14ac:dyDescent="0.2">
      <c r="A33" s="13">
        <v>36232</v>
      </c>
      <c r="C33" t="s">
        <v>11</v>
      </c>
      <c r="D33" s="4" t="s">
        <v>5</v>
      </c>
      <c r="E33" s="6" t="s">
        <v>19</v>
      </c>
      <c r="F33" s="4">
        <v>3</v>
      </c>
      <c r="G33" s="4" t="s">
        <v>5</v>
      </c>
      <c r="H33" s="4">
        <v>2</v>
      </c>
      <c r="I33" s="4">
        <v>390</v>
      </c>
      <c r="J33" t="s">
        <v>31</v>
      </c>
      <c r="K33" t="s">
        <v>32</v>
      </c>
    </row>
    <row r="34" spans="1:11" x14ac:dyDescent="0.2">
      <c r="C34" s="3" t="s">
        <v>44</v>
      </c>
    </row>
    <row r="35" spans="1:11" x14ac:dyDescent="0.2">
      <c r="A35" s="13"/>
      <c r="C35"/>
      <c r="E35" s="6"/>
    </row>
    <row r="36" spans="1:11" x14ac:dyDescent="0.2">
      <c r="A36" s="11" t="s">
        <v>39</v>
      </c>
      <c r="C36"/>
      <c r="E36" s="6"/>
    </row>
    <row r="37" spans="1:11" x14ac:dyDescent="0.2">
      <c r="A37" s="13">
        <v>36239</v>
      </c>
      <c r="C37" t="s">
        <v>36</v>
      </c>
      <c r="D37" s="4" t="s">
        <v>5</v>
      </c>
      <c r="E37" s="6" t="s">
        <v>19</v>
      </c>
      <c r="F37" s="4">
        <v>5</v>
      </c>
      <c r="G37" s="4" t="s">
        <v>5</v>
      </c>
      <c r="H37" s="4">
        <v>4</v>
      </c>
      <c r="I37" s="4">
        <v>180</v>
      </c>
      <c r="J37" t="s">
        <v>26</v>
      </c>
      <c r="K37" t="s">
        <v>25</v>
      </c>
    </row>
    <row r="38" spans="1:11" x14ac:dyDescent="0.2">
      <c r="A38" s="13"/>
      <c r="C38" s="1" t="s">
        <v>50</v>
      </c>
      <c r="E38" s="6"/>
    </row>
    <row r="39" spans="1:11" x14ac:dyDescent="0.2">
      <c r="A39" s="13"/>
      <c r="C39"/>
      <c r="E39" s="6"/>
    </row>
    <row r="40" spans="1:11" x14ac:dyDescent="0.2">
      <c r="A40" s="11" t="s">
        <v>40</v>
      </c>
      <c r="C40"/>
      <c r="E40" s="6"/>
    </row>
    <row r="41" spans="1:11" x14ac:dyDescent="0.2">
      <c r="A41" s="13">
        <v>36245</v>
      </c>
      <c r="C41" t="s">
        <v>11</v>
      </c>
      <c r="D41" s="4" t="s">
        <v>5</v>
      </c>
      <c r="E41" s="6" t="s">
        <v>37</v>
      </c>
      <c r="F41" s="4">
        <v>3</v>
      </c>
      <c r="G41" s="4" t="s">
        <v>5</v>
      </c>
      <c r="H41" s="4">
        <v>5</v>
      </c>
      <c r="I41" s="4">
        <v>908</v>
      </c>
      <c r="J41" t="s">
        <v>8</v>
      </c>
      <c r="K41" t="s">
        <v>7</v>
      </c>
    </row>
    <row r="42" spans="1:11" x14ac:dyDescent="0.2">
      <c r="A42" s="13">
        <v>36247</v>
      </c>
      <c r="C42" t="s">
        <v>37</v>
      </c>
      <c r="D42" s="4" t="s">
        <v>5</v>
      </c>
      <c r="E42" s="6" t="s">
        <v>11</v>
      </c>
      <c r="F42" s="4">
        <v>6</v>
      </c>
      <c r="G42" s="4" t="s">
        <v>5</v>
      </c>
      <c r="H42" s="4">
        <v>3</v>
      </c>
      <c r="I42" s="4">
        <v>1798</v>
      </c>
      <c r="J42" t="s">
        <v>17</v>
      </c>
      <c r="K42" t="s">
        <v>16</v>
      </c>
    </row>
    <row r="43" spans="1:11" x14ac:dyDescent="0.2">
      <c r="A43" s="13">
        <v>36250</v>
      </c>
      <c r="C43" t="s">
        <v>11</v>
      </c>
      <c r="D43" s="4" t="s">
        <v>5</v>
      </c>
      <c r="E43" s="6" t="s">
        <v>37</v>
      </c>
      <c r="F43" s="4">
        <v>3</v>
      </c>
      <c r="G43" s="4" t="s">
        <v>5</v>
      </c>
      <c r="H43" s="4">
        <v>2</v>
      </c>
      <c r="I43" s="4">
        <v>3079</v>
      </c>
      <c r="J43" t="s">
        <v>10</v>
      </c>
      <c r="K43" t="s">
        <v>9</v>
      </c>
    </row>
    <row r="44" spans="1:11" x14ac:dyDescent="0.2">
      <c r="A44" s="13">
        <v>36253</v>
      </c>
      <c r="C44" t="s">
        <v>37</v>
      </c>
      <c r="D44" s="4" t="s">
        <v>5</v>
      </c>
      <c r="E44" s="7" t="s">
        <v>11</v>
      </c>
      <c r="F44" s="4">
        <v>2</v>
      </c>
      <c r="G44" s="4" t="s">
        <v>5</v>
      </c>
      <c r="H44" s="4">
        <v>4</v>
      </c>
      <c r="I44" s="4">
        <v>1155</v>
      </c>
      <c r="J44" t="s">
        <v>10</v>
      </c>
      <c r="K44" t="s">
        <v>9</v>
      </c>
    </row>
    <row r="45" spans="1:11" x14ac:dyDescent="0.2">
      <c r="A45" s="13">
        <v>36254</v>
      </c>
      <c r="C45" t="s">
        <v>11</v>
      </c>
      <c r="D45" s="4" t="s">
        <v>5</v>
      </c>
      <c r="E45" s="6" t="s">
        <v>37</v>
      </c>
      <c r="F45" s="4">
        <v>4</v>
      </c>
      <c r="G45" s="4" t="s">
        <v>5</v>
      </c>
      <c r="H45" s="4">
        <v>3</v>
      </c>
      <c r="I45" s="4">
        <v>2416</v>
      </c>
      <c r="J45" t="s">
        <v>10</v>
      </c>
      <c r="K45" t="s">
        <v>9</v>
      </c>
    </row>
    <row r="46" spans="1:11" x14ac:dyDescent="0.2">
      <c r="C46" s="1" t="s">
        <v>51</v>
      </c>
      <c r="E46" s="6"/>
    </row>
    <row r="47" spans="1:11" x14ac:dyDescent="0.2">
      <c r="C47"/>
      <c r="E47" s="6"/>
    </row>
    <row r="48" spans="1:11" x14ac:dyDescent="0.2">
      <c r="C48"/>
      <c r="E48" s="6"/>
      <c r="J48" s="1" t="s">
        <v>114</v>
      </c>
    </row>
    <row r="49" spans="1:11" x14ac:dyDescent="0.2">
      <c r="C49"/>
      <c r="E49" s="6"/>
      <c r="J49" t="s">
        <v>25</v>
      </c>
      <c r="K49" s="4">
        <v>5</v>
      </c>
    </row>
    <row r="50" spans="1:11" x14ac:dyDescent="0.2">
      <c r="C50"/>
      <c r="E50" s="6"/>
      <c r="J50" t="s">
        <v>23</v>
      </c>
      <c r="K50" s="4">
        <v>3</v>
      </c>
    </row>
    <row r="51" spans="1:11" x14ac:dyDescent="0.2">
      <c r="C51"/>
      <c r="J51" t="s">
        <v>26</v>
      </c>
      <c r="K51" s="4">
        <v>3</v>
      </c>
    </row>
    <row r="52" spans="1:11" x14ac:dyDescent="0.2">
      <c r="C52"/>
      <c r="E52" s="6"/>
      <c r="J52" t="s">
        <v>31</v>
      </c>
      <c r="K52" s="4">
        <v>4</v>
      </c>
    </row>
    <row r="53" spans="1:11" x14ac:dyDescent="0.2">
      <c r="D53" s="8"/>
      <c r="J53" t="s">
        <v>10</v>
      </c>
      <c r="K53" s="4">
        <v>6</v>
      </c>
    </row>
    <row r="54" spans="1:11" x14ac:dyDescent="0.2">
      <c r="D54" s="8"/>
      <c r="J54" t="s">
        <v>17</v>
      </c>
      <c r="K54" s="4">
        <v>2</v>
      </c>
    </row>
    <row r="55" spans="1:11" x14ac:dyDescent="0.2">
      <c r="J55" t="s">
        <v>16</v>
      </c>
      <c r="K55" s="4">
        <v>2</v>
      </c>
    </row>
    <row r="56" spans="1:11" x14ac:dyDescent="0.2">
      <c r="J56" t="s">
        <v>8</v>
      </c>
      <c r="K56" s="4">
        <v>5</v>
      </c>
    </row>
    <row r="57" spans="1:11" x14ac:dyDescent="0.2">
      <c r="A57" s="11"/>
      <c r="D57" s="8"/>
      <c r="J57" t="s">
        <v>9</v>
      </c>
      <c r="K57" s="4">
        <v>6</v>
      </c>
    </row>
    <row r="58" spans="1:11" x14ac:dyDescent="0.2">
      <c r="D58" s="8"/>
      <c r="J58" t="s">
        <v>32</v>
      </c>
      <c r="K58" s="4">
        <v>4</v>
      </c>
    </row>
    <row r="59" spans="1:11" x14ac:dyDescent="0.2">
      <c r="D59" s="8"/>
      <c r="J59" t="s">
        <v>7</v>
      </c>
      <c r="K59" s="4">
        <v>5</v>
      </c>
    </row>
    <row r="60" spans="1:11" x14ac:dyDescent="0.2">
      <c r="D60" s="8"/>
      <c r="J60" t="s">
        <v>34</v>
      </c>
      <c r="K60" s="4">
        <v>2</v>
      </c>
    </row>
    <row r="61" spans="1:11" x14ac:dyDescent="0.2">
      <c r="A61" s="11"/>
      <c r="D61" s="8"/>
      <c r="J61" t="s">
        <v>24</v>
      </c>
      <c r="K61" s="4">
        <v>3</v>
      </c>
    </row>
    <row r="62" spans="1:11" x14ac:dyDescent="0.2">
      <c r="D62" s="8"/>
      <c r="K62" s="4">
        <f>SUM(K49:K61)</f>
        <v>50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1998-99</oddHeader>
    <oddFooter>&amp;C&amp;P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49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35847</v>
      </c>
      <c r="C4" s="5" t="s">
        <v>4</v>
      </c>
      <c r="D4" s="8" t="s">
        <v>5</v>
      </c>
      <c r="E4" s="5" t="s">
        <v>18</v>
      </c>
      <c r="F4" s="4">
        <v>2</v>
      </c>
      <c r="G4" s="4" t="s">
        <v>5</v>
      </c>
      <c r="H4" s="4">
        <v>3</v>
      </c>
      <c r="I4" s="4">
        <v>325</v>
      </c>
      <c r="J4" t="s">
        <v>31</v>
      </c>
      <c r="K4" t="s">
        <v>32</v>
      </c>
      <c r="M4" s="5" t="s">
        <v>36</v>
      </c>
      <c r="N4" s="4">
        <v>12</v>
      </c>
      <c r="O4" s="4">
        <v>9</v>
      </c>
      <c r="P4" s="4">
        <v>0</v>
      </c>
      <c r="Q4" s="4">
        <v>3</v>
      </c>
      <c r="R4" s="4">
        <f>SUM(F11+H12+F13+F29+H30+F31+H32+F45+H46+F47+H48+F49)</f>
        <v>47</v>
      </c>
      <c r="S4" s="4">
        <f>SUM(H11+F12+H13+H29+F30+H31+F32+H45+F46+H47+F48+H49)</f>
        <v>27</v>
      </c>
      <c r="T4" s="4">
        <v>18</v>
      </c>
    </row>
    <row r="5" spans="1:20" x14ac:dyDescent="0.2">
      <c r="A5" s="12">
        <v>35848</v>
      </c>
      <c r="C5" s="5" t="s">
        <v>4</v>
      </c>
      <c r="D5" s="9" t="s">
        <v>5</v>
      </c>
      <c r="E5" s="5" t="s">
        <v>18</v>
      </c>
      <c r="F5" s="4">
        <v>6</v>
      </c>
      <c r="G5" s="4" t="s">
        <v>5</v>
      </c>
      <c r="H5" s="4">
        <v>1</v>
      </c>
      <c r="I5" s="4">
        <v>421</v>
      </c>
      <c r="J5" t="s">
        <v>31</v>
      </c>
      <c r="K5" t="s">
        <v>32</v>
      </c>
      <c r="M5" s="5" t="s">
        <v>11</v>
      </c>
      <c r="N5" s="4">
        <v>12</v>
      </c>
      <c r="O5" s="4">
        <v>8</v>
      </c>
      <c r="P5" s="4">
        <v>0</v>
      </c>
      <c r="Q5" s="4">
        <v>4</v>
      </c>
      <c r="R5" s="4">
        <f>SUM(F22+H23+F24+H25+F35+H36+F37+H45+F46+H47+F48+H49)</f>
        <v>45</v>
      </c>
      <c r="S5" s="4">
        <f>SUM(H22+F23+H24+F25+H35+F36+H37+F45+H46+F47+H48+F49)</f>
        <v>21</v>
      </c>
      <c r="T5" s="4">
        <v>16</v>
      </c>
    </row>
    <row r="6" spans="1:20" x14ac:dyDescent="0.2">
      <c r="A6" s="12">
        <v>35854</v>
      </c>
      <c r="C6" s="5" t="s">
        <v>18</v>
      </c>
      <c r="D6" s="8" t="s">
        <v>5</v>
      </c>
      <c r="E6" s="5" t="s">
        <v>4</v>
      </c>
      <c r="F6" s="4">
        <v>2</v>
      </c>
      <c r="G6" s="4" t="s">
        <v>5</v>
      </c>
      <c r="H6" s="4">
        <v>3</v>
      </c>
      <c r="I6" s="4">
        <v>435</v>
      </c>
      <c r="J6" t="s">
        <v>31</v>
      </c>
      <c r="K6" t="s">
        <v>32</v>
      </c>
      <c r="M6" s="5" t="s">
        <v>12</v>
      </c>
      <c r="N6" s="4">
        <v>9</v>
      </c>
      <c r="O6" s="4">
        <v>5</v>
      </c>
      <c r="P6" s="4">
        <v>0</v>
      </c>
      <c r="Q6" s="4">
        <v>4</v>
      </c>
      <c r="R6" s="4">
        <f>SUM(H16+F17+H18+F19+H29+F30+H31+F32+H41)</f>
        <v>31</v>
      </c>
      <c r="S6" s="4">
        <f>SUM(F16+H17+F18+H19+F29+H30+F31+H32+F41)</f>
        <v>39</v>
      </c>
      <c r="T6" s="4">
        <v>10</v>
      </c>
    </row>
    <row r="7" spans="1:20" x14ac:dyDescent="0.2">
      <c r="A7" s="12">
        <v>35855</v>
      </c>
      <c r="C7" s="5" t="s">
        <v>18</v>
      </c>
      <c r="D7" s="8" t="s">
        <v>5</v>
      </c>
      <c r="E7" s="5" t="s">
        <v>4</v>
      </c>
      <c r="F7" s="4">
        <v>3</v>
      </c>
      <c r="G7" s="4" t="s">
        <v>5</v>
      </c>
      <c r="H7" s="4">
        <v>2</v>
      </c>
      <c r="I7" s="4">
        <v>525</v>
      </c>
      <c r="J7" t="s">
        <v>31</v>
      </c>
      <c r="K7" t="s">
        <v>32</v>
      </c>
      <c r="M7" s="5" t="s">
        <v>4</v>
      </c>
      <c r="N7" s="4">
        <v>9</v>
      </c>
      <c r="O7" s="4">
        <v>3</v>
      </c>
      <c r="P7" s="4">
        <v>0</v>
      </c>
      <c r="Q7" s="4">
        <v>6</v>
      </c>
      <c r="R7" s="4">
        <f>SUM(F4+F5+H6+H7+F8+H35+F36+H37+F41)</f>
        <v>27</v>
      </c>
      <c r="S7" s="4">
        <f>SUM(H4+H5+F6+F7+H8+F35+H36+F37+H41)</f>
        <v>30</v>
      </c>
      <c r="T7" s="4">
        <v>6</v>
      </c>
    </row>
    <row r="8" spans="1:20" x14ac:dyDescent="0.2">
      <c r="A8" s="12">
        <v>35857</v>
      </c>
      <c r="C8" s="5" t="s">
        <v>4</v>
      </c>
      <c r="D8" s="8" t="s">
        <v>5</v>
      </c>
      <c r="E8" s="5" t="s">
        <v>18</v>
      </c>
      <c r="F8" s="4">
        <v>6</v>
      </c>
      <c r="G8" s="4" t="s">
        <v>5</v>
      </c>
      <c r="H8" s="4">
        <v>2</v>
      </c>
      <c r="I8" s="4">
        <v>472</v>
      </c>
      <c r="J8" t="s">
        <v>31</v>
      </c>
      <c r="K8" t="s">
        <v>32</v>
      </c>
      <c r="M8" s="5" t="s">
        <v>21</v>
      </c>
      <c r="N8" s="4">
        <v>4</v>
      </c>
      <c r="O8" s="4">
        <v>1</v>
      </c>
      <c r="P8" s="4">
        <v>0</v>
      </c>
      <c r="Q8" s="4">
        <v>3</v>
      </c>
      <c r="R8" s="4">
        <f>SUM(H22+F23+H24+F25)</f>
        <v>8</v>
      </c>
      <c r="S8" s="4">
        <f>SUM(F22+H23+F24+H25)</f>
        <v>22</v>
      </c>
      <c r="T8" s="4">
        <v>2</v>
      </c>
    </row>
    <row r="9" spans="1:20" x14ac:dyDescent="0.2">
      <c r="C9" s="3" t="s">
        <v>45</v>
      </c>
      <c r="D9" s="8"/>
      <c r="M9" s="5" t="s">
        <v>37</v>
      </c>
      <c r="N9" s="4">
        <v>4</v>
      </c>
      <c r="O9" s="4">
        <v>1</v>
      </c>
      <c r="P9" s="4">
        <v>0</v>
      </c>
      <c r="Q9" s="4">
        <v>3</v>
      </c>
      <c r="R9" s="4">
        <f>SUM(F16+H17+F18+H19)</f>
        <v>17</v>
      </c>
      <c r="S9" s="4">
        <f>SUM(H16+F17+H18+F19)</f>
        <v>14</v>
      </c>
      <c r="T9" s="4">
        <v>2</v>
      </c>
    </row>
    <row r="10" spans="1:20" x14ac:dyDescent="0.2">
      <c r="D10" s="8"/>
      <c r="M10" s="5" t="s">
        <v>20</v>
      </c>
      <c r="N10" s="4">
        <v>3</v>
      </c>
      <c r="O10" s="4">
        <v>0</v>
      </c>
      <c r="P10" s="4">
        <v>0</v>
      </c>
      <c r="Q10" s="4">
        <v>3</v>
      </c>
      <c r="R10" s="4">
        <f>SUM(H11+F12+H13)</f>
        <v>6</v>
      </c>
      <c r="S10" s="4">
        <f>SUM(F11+H12+F13)</f>
        <v>20</v>
      </c>
      <c r="T10" s="4">
        <v>0</v>
      </c>
    </row>
    <row r="11" spans="1:20" x14ac:dyDescent="0.2">
      <c r="A11" s="12">
        <v>35847</v>
      </c>
      <c r="C11" s="5" t="s">
        <v>36</v>
      </c>
      <c r="D11" s="8" t="s">
        <v>5</v>
      </c>
      <c r="E11" s="5" t="s">
        <v>20</v>
      </c>
      <c r="F11" s="4">
        <v>9</v>
      </c>
      <c r="G11" s="4" t="s">
        <v>5</v>
      </c>
      <c r="H11" s="4">
        <v>0</v>
      </c>
      <c r="I11" s="4">
        <v>210</v>
      </c>
      <c r="J11" t="s">
        <v>7</v>
      </c>
      <c r="K11" t="s">
        <v>8</v>
      </c>
      <c r="M11" s="5" t="s">
        <v>18</v>
      </c>
      <c r="N11" s="4">
        <v>5</v>
      </c>
      <c r="O11" s="4">
        <v>2</v>
      </c>
      <c r="P11" s="4">
        <v>0</v>
      </c>
      <c r="Q11" s="4">
        <v>3</v>
      </c>
      <c r="R11" s="4">
        <f>SUM(H4+H5+F6+F7+H8)</f>
        <v>11</v>
      </c>
      <c r="S11" s="4">
        <f>SUM(F4+F5+H6+H7+F8)</f>
        <v>19</v>
      </c>
      <c r="T11" s="4">
        <v>4</v>
      </c>
    </row>
    <row r="12" spans="1:20" x14ac:dyDescent="0.2">
      <c r="A12" s="12">
        <v>35848</v>
      </c>
      <c r="C12" s="5" t="s">
        <v>20</v>
      </c>
      <c r="D12" s="8" t="s">
        <v>5</v>
      </c>
      <c r="E12" s="5" t="s">
        <v>36</v>
      </c>
      <c r="F12" s="4">
        <v>2</v>
      </c>
      <c r="G12" s="4" t="s">
        <v>5</v>
      </c>
      <c r="H12" s="4">
        <v>6</v>
      </c>
      <c r="I12" s="4">
        <v>352</v>
      </c>
      <c r="J12" t="s">
        <v>7</v>
      </c>
      <c r="K12" t="s">
        <v>8</v>
      </c>
      <c r="N12" s="4">
        <f>SUM(N4:N11)</f>
        <v>58</v>
      </c>
      <c r="O12" s="4">
        <f t="shared" ref="O12:T12" si="0">SUM(O4:O11)</f>
        <v>29</v>
      </c>
      <c r="P12" s="4">
        <f t="shared" si="0"/>
        <v>0</v>
      </c>
      <c r="Q12" s="4">
        <f t="shared" si="0"/>
        <v>29</v>
      </c>
      <c r="R12" s="4">
        <f t="shared" si="0"/>
        <v>192</v>
      </c>
      <c r="S12" s="4">
        <f t="shared" si="0"/>
        <v>192</v>
      </c>
      <c r="T12" s="4">
        <f t="shared" si="0"/>
        <v>58</v>
      </c>
    </row>
    <row r="13" spans="1:20" x14ac:dyDescent="0.2">
      <c r="A13" s="12">
        <v>35854</v>
      </c>
      <c r="C13" s="5" t="s">
        <v>36</v>
      </c>
      <c r="D13" s="8" t="s">
        <v>5</v>
      </c>
      <c r="E13" s="5" t="s">
        <v>20</v>
      </c>
      <c r="F13" s="4">
        <v>5</v>
      </c>
      <c r="G13" s="4" t="s">
        <v>5</v>
      </c>
      <c r="H13" s="4">
        <v>4</v>
      </c>
      <c r="I13" s="4">
        <v>170</v>
      </c>
      <c r="J13" t="s">
        <v>7</v>
      </c>
      <c r="K13" t="s">
        <v>8</v>
      </c>
    </row>
    <row r="14" spans="1:20" x14ac:dyDescent="0.2">
      <c r="C14" s="3" t="s">
        <v>48</v>
      </c>
      <c r="D14" s="8"/>
    </row>
    <row r="15" spans="1:20" x14ac:dyDescent="0.2">
      <c r="D15" s="8"/>
      <c r="M15" s="1" t="s">
        <v>252</v>
      </c>
    </row>
    <row r="16" spans="1:20" x14ac:dyDescent="0.2">
      <c r="A16" s="12">
        <v>35847</v>
      </c>
      <c r="C16" s="5" t="s">
        <v>37</v>
      </c>
      <c r="D16" s="8" t="s">
        <v>5</v>
      </c>
      <c r="E16" s="5" t="s">
        <v>12</v>
      </c>
      <c r="F16" s="4">
        <v>3</v>
      </c>
      <c r="G16" s="4" t="s">
        <v>5</v>
      </c>
      <c r="H16" s="4">
        <v>4</v>
      </c>
      <c r="I16" s="4">
        <v>429</v>
      </c>
      <c r="J16" t="s">
        <v>73</v>
      </c>
      <c r="K16" t="s">
        <v>91</v>
      </c>
      <c r="M16" t="s">
        <v>253</v>
      </c>
      <c r="N16" s="15" t="s">
        <v>279</v>
      </c>
      <c r="O16" s="5" t="s">
        <v>4</v>
      </c>
      <c r="P16" s="5" t="s">
        <v>18</v>
      </c>
      <c r="Q16" s="4">
        <v>3</v>
      </c>
      <c r="R16" s="4">
        <v>2</v>
      </c>
    </row>
    <row r="17" spans="1:18" x14ac:dyDescent="0.2">
      <c r="A17" s="12">
        <v>35848</v>
      </c>
      <c r="C17" s="5" t="s">
        <v>12</v>
      </c>
      <c r="D17" s="8" t="s">
        <v>5</v>
      </c>
      <c r="E17" s="5" t="s">
        <v>37</v>
      </c>
      <c r="F17" s="4">
        <v>1</v>
      </c>
      <c r="G17" s="4" t="s">
        <v>5</v>
      </c>
      <c r="H17" s="4">
        <v>8</v>
      </c>
      <c r="I17" s="4">
        <v>347</v>
      </c>
      <c r="J17" t="s">
        <v>73</v>
      </c>
      <c r="K17" t="s">
        <v>91</v>
      </c>
      <c r="M17" t="s">
        <v>253</v>
      </c>
      <c r="N17" s="15" t="s">
        <v>279</v>
      </c>
      <c r="O17" s="5" t="s">
        <v>36</v>
      </c>
      <c r="P17" s="5" t="s">
        <v>20</v>
      </c>
      <c r="Q17" s="4">
        <v>3</v>
      </c>
      <c r="R17" s="4">
        <v>0</v>
      </c>
    </row>
    <row r="18" spans="1:18" x14ac:dyDescent="0.2">
      <c r="A18" s="12">
        <v>35854</v>
      </c>
      <c r="C18" s="5" t="s">
        <v>37</v>
      </c>
      <c r="D18" s="8" t="s">
        <v>5</v>
      </c>
      <c r="E18" s="5" t="s">
        <v>12</v>
      </c>
      <c r="F18" s="4">
        <v>2</v>
      </c>
      <c r="G18" s="4" t="s">
        <v>5</v>
      </c>
      <c r="H18" s="4">
        <v>4</v>
      </c>
      <c r="I18" s="4">
        <v>370</v>
      </c>
      <c r="J18" t="s">
        <v>73</v>
      </c>
      <c r="K18" t="s">
        <v>91</v>
      </c>
      <c r="M18" t="s">
        <v>253</v>
      </c>
      <c r="N18" s="15" t="s">
        <v>279</v>
      </c>
      <c r="O18" s="5" t="s">
        <v>12</v>
      </c>
      <c r="P18" s="5" t="s">
        <v>37</v>
      </c>
      <c r="Q18" s="4">
        <v>3</v>
      </c>
      <c r="R18" s="4">
        <v>1</v>
      </c>
    </row>
    <row r="19" spans="1:18" x14ac:dyDescent="0.2">
      <c r="A19" s="12">
        <v>35855</v>
      </c>
      <c r="C19" s="5" t="s">
        <v>12</v>
      </c>
      <c r="D19" s="8" t="s">
        <v>5</v>
      </c>
      <c r="E19" s="5" t="s">
        <v>37</v>
      </c>
      <c r="F19" s="4">
        <v>5</v>
      </c>
      <c r="G19" s="4" t="s">
        <v>5</v>
      </c>
      <c r="H19" s="4">
        <v>4</v>
      </c>
      <c r="I19" s="4">
        <v>332</v>
      </c>
      <c r="J19" t="s">
        <v>73</v>
      </c>
      <c r="K19" t="s">
        <v>91</v>
      </c>
      <c r="M19" t="s">
        <v>253</v>
      </c>
      <c r="N19" s="15" t="s">
        <v>279</v>
      </c>
      <c r="O19" s="5" t="s">
        <v>11</v>
      </c>
      <c r="P19" s="5" t="s">
        <v>21</v>
      </c>
      <c r="Q19" s="4">
        <v>3</v>
      </c>
      <c r="R19" s="4">
        <v>1</v>
      </c>
    </row>
    <row r="20" spans="1:18" x14ac:dyDescent="0.2">
      <c r="C20" s="3" t="s">
        <v>47</v>
      </c>
      <c r="D20" s="8"/>
      <c r="M20" t="s">
        <v>254</v>
      </c>
      <c r="N20" s="15" t="s">
        <v>279</v>
      </c>
      <c r="O20" s="5" t="s">
        <v>36</v>
      </c>
      <c r="P20" s="5" t="s">
        <v>12</v>
      </c>
      <c r="Q20" s="4">
        <v>3</v>
      </c>
      <c r="R20" s="4">
        <v>1</v>
      </c>
    </row>
    <row r="21" spans="1:18" x14ac:dyDescent="0.2">
      <c r="D21" s="8"/>
      <c r="M21" t="s">
        <v>254</v>
      </c>
      <c r="N21" s="15" t="s">
        <v>279</v>
      </c>
      <c r="O21" s="5" t="s">
        <v>11</v>
      </c>
      <c r="P21" s="5" t="s">
        <v>4</v>
      </c>
      <c r="Q21" s="4">
        <v>3</v>
      </c>
      <c r="R21" s="4">
        <v>0</v>
      </c>
    </row>
    <row r="22" spans="1:18" x14ac:dyDescent="0.2">
      <c r="A22" s="12">
        <v>35847</v>
      </c>
      <c r="C22" s="5" t="s">
        <v>11</v>
      </c>
      <c r="D22" s="8" t="s">
        <v>5</v>
      </c>
      <c r="E22" s="5" t="s">
        <v>21</v>
      </c>
      <c r="F22" s="4">
        <v>7</v>
      </c>
      <c r="G22" s="4" t="s">
        <v>5</v>
      </c>
      <c r="H22" s="4">
        <v>3</v>
      </c>
      <c r="I22" s="4">
        <v>185</v>
      </c>
      <c r="J22" t="s">
        <v>17</v>
      </c>
      <c r="K22" t="s">
        <v>16</v>
      </c>
      <c r="M22" t="s">
        <v>255</v>
      </c>
      <c r="N22" s="15" t="s">
        <v>279</v>
      </c>
      <c r="O22" s="5" t="s">
        <v>12</v>
      </c>
      <c r="P22" s="5" t="s">
        <v>4</v>
      </c>
      <c r="Q22" s="15">
        <v>1</v>
      </c>
      <c r="R22" s="4">
        <v>0</v>
      </c>
    </row>
    <row r="23" spans="1:18" x14ac:dyDescent="0.2">
      <c r="A23" s="12">
        <v>35848</v>
      </c>
      <c r="C23" s="5" t="s">
        <v>21</v>
      </c>
      <c r="D23" s="8" t="s">
        <v>5</v>
      </c>
      <c r="E23" s="5" t="s">
        <v>11</v>
      </c>
      <c r="F23" s="4">
        <v>4</v>
      </c>
      <c r="G23" s="4" t="s">
        <v>5</v>
      </c>
      <c r="H23" s="4">
        <v>1</v>
      </c>
      <c r="I23" s="4">
        <v>210</v>
      </c>
      <c r="J23" t="s">
        <v>17</v>
      </c>
      <c r="K23" t="s">
        <v>16</v>
      </c>
      <c r="M23" t="s">
        <v>256</v>
      </c>
      <c r="N23" s="15" t="s">
        <v>279</v>
      </c>
      <c r="O23" s="5" t="s">
        <v>36</v>
      </c>
      <c r="P23" s="5" t="s">
        <v>11</v>
      </c>
      <c r="Q23" s="4">
        <v>3</v>
      </c>
      <c r="R23" s="4">
        <v>2</v>
      </c>
    </row>
    <row r="24" spans="1:18" x14ac:dyDescent="0.2">
      <c r="A24" s="12">
        <v>35854</v>
      </c>
      <c r="C24" s="5" t="s">
        <v>11</v>
      </c>
      <c r="D24" s="8" t="s">
        <v>5</v>
      </c>
      <c r="E24" s="5" t="s">
        <v>21</v>
      </c>
      <c r="F24" s="4">
        <v>7</v>
      </c>
      <c r="G24" s="4" t="s">
        <v>5</v>
      </c>
      <c r="H24" s="4">
        <v>1</v>
      </c>
      <c r="I24" s="4">
        <v>319</v>
      </c>
      <c r="J24" t="s">
        <v>17</v>
      </c>
      <c r="K24" t="s">
        <v>16</v>
      </c>
      <c r="M24" t="s">
        <v>258</v>
      </c>
      <c r="Q24" s="4">
        <f>SUM(Q16:Q23)</f>
        <v>22</v>
      </c>
      <c r="R24" s="4">
        <f>SUM(R16:R23)</f>
        <v>7</v>
      </c>
    </row>
    <row r="25" spans="1:18" x14ac:dyDescent="0.2">
      <c r="A25" s="12">
        <v>35855</v>
      </c>
      <c r="C25" s="5" t="s">
        <v>21</v>
      </c>
      <c r="D25" s="8" t="s">
        <v>5</v>
      </c>
      <c r="E25" s="5" t="s">
        <v>11</v>
      </c>
      <c r="F25" s="4">
        <v>0</v>
      </c>
      <c r="G25" s="4" t="s">
        <v>5</v>
      </c>
      <c r="H25" s="4">
        <v>7</v>
      </c>
      <c r="I25" s="4">
        <v>254</v>
      </c>
      <c r="J25" t="s">
        <v>17</v>
      </c>
      <c r="K25" t="s">
        <v>16</v>
      </c>
    </row>
    <row r="26" spans="1:18" x14ac:dyDescent="0.2">
      <c r="C26" s="3" t="s">
        <v>46</v>
      </c>
    </row>
    <row r="27" spans="1:18" x14ac:dyDescent="0.2">
      <c r="D27" s="8"/>
    </row>
    <row r="28" spans="1:18" x14ac:dyDescent="0.2">
      <c r="A28" s="11" t="s">
        <v>38</v>
      </c>
      <c r="D28" s="8"/>
    </row>
    <row r="29" spans="1:18" x14ac:dyDescent="0.2">
      <c r="A29" s="12">
        <v>35861</v>
      </c>
      <c r="C29" s="5" t="s">
        <v>36</v>
      </c>
      <c r="D29" s="8" t="s">
        <v>5</v>
      </c>
      <c r="E29" s="5" t="s">
        <v>12</v>
      </c>
      <c r="F29" s="4">
        <v>2</v>
      </c>
      <c r="G29" s="4" t="s">
        <v>5</v>
      </c>
      <c r="H29" s="4">
        <v>3</v>
      </c>
      <c r="I29" s="4">
        <v>630</v>
      </c>
      <c r="J29" t="s">
        <v>73</v>
      </c>
      <c r="K29" t="s">
        <v>91</v>
      </c>
    </row>
    <row r="30" spans="1:18" x14ac:dyDescent="0.2">
      <c r="A30" s="12">
        <v>35862</v>
      </c>
      <c r="C30" s="5" t="s">
        <v>12</v>
      </c>
      <c r="D30" s="8" t="s">
        <v>5</v>
      </c>
      <c r="E30" s="5" t="s">
        <v>36</v>
      </c>
      <c r="F30" s="4">
        <v>2</v>
      </c>
      <c r="G30" s="4" t="s">
        <v>5</v>
      </c>
      <c r="H30" s="4">
        <v>7</v>
      </c>
      <c r="I30" s="4">
        <v>687</v>
      </c>
      <c r="J30" t="s">
        <v>73</v>
      </c>
      <c r="K30" t="s">
        <v>91</v>
      </c>
    </row>
    <row r="31" spans="1:18" x14ac:dyDescent="0.2">
      <c r="A31" s="12">
        <v>35868</v>
      </c>
      <c r="C31" s="5" t="s">
        <v>36</v>
      </c>
      <c r="D31" s="8" t="s">
        <v>5</v>
      </c>
      <c r="E31" s="5" t="s">
        <v>12</v>
      </c>
      <c r="F31" s="4">
        <v>7</v>
      </c>
      <c r="G31" s="4" t="s">
        <v>5</v>
      </c>
      <c r="H31" s="4">
        <v>6</v>
      </c>
      <c r="I31" s="4">
        <v>310</v>
      </c>
      <c r="J31" t="s">
        <v>7</v>
      </c>
      <c r="K31" t="s">
        <v>8</v>
      </c>
    </row>
    <row r="32" spans="1:18" x14ac:dyDescent="0.2">
      <c r="A32" s="12">
        <v>35869</v>
      </c>
      <c r="C32" s="5" t="s">
        <v>12</v>
      </c>
      <c r="D32" s="8" t="s">
        <v>5</v>
      </c>
      <c r="E32" s="5" t="s">
        <v>36</v>
      </c>
      <c r="F32" s="4">
        <v>2</v>
      </c>
      <c r="G32" s="4" t="s">
        <v>5</v>
      </c>
      <c r="H32" s="4">
        <v>3</v>
      </c>
      <c r="I32" s="4">
        <v>606</v>
      </c>
      <c r="J32" t="s">
        <v>7</v>
      </c>
      <c r="K32" t="s">
        <v>8</v>
      </c>
    </row>
    <row r="33" spans="1:11" x14ac:dyDescent="0.2">
      <c r="C33" s="3" t="s">
        <v>54</v>
      </c>
      <c r="D33" s="8"/>
    </row>
    <row r="34" spans="1:11" x14ac:dyDescent="0.2">
      <c r="D34" s="8"/>
    </row>
    <row r="35" spans="1:11" x14ac:dyDescent="0.2">
      <c r="A35" s="12">
        <v>35861</v>
      </c>
      <c r="C35" s="5" t="s">
        <v>11</v>
      </c>
      <c r="D35" s="8" t="s">
        <v>5</v>
      </c>
      <c r="E35" s="5" t="s">
        <v>4</v>
      </c>
      <c r="F35" s="4">
        <v>6</v>
      </c>
      <c r="G35" s="4" t="s">
        <v>5</v>
      </c>
      <c r="H35" s="4">
        <v>2</v>
      </c>
      <c r="I35" s="4">
        <v>349</v>
      </c>
      <c r="J35" t="s">
        <v>17</v>
      </c>
      <c r="K35" t="s">
        <v>16</v>
      </c>
    </row>
    <row r="36" spans="1:11" x14ac:dyDescent="0.2">
      <c r="A36" s="12">
        <v>35864</v>
      </c>
      <c r="C36" s="5" t="s">
        <v>4</v>
      </c>
      <c r="D36" s="8" t="s">
        <v>5</v>
      </c>
      <c r="E36" s="5" t="s">
        <v>11</v>
      </c>
      <c r="F36" s="4">
        <v>2</v>
      </c>
      <c r="G36" s="4" t="s">
        <v>5</v>
      </c>
      <c r="H36" s="4">
        <v>6</v>
      </c>
      <c r="I36" s="4">
        <v>483</v>
      </c>
      <c r="J36" t="s">
        <v>17</v>
      </c>
      <c r="K36" t="s">
        <v>16</v>
      </c>
    </row>
    <row r="37" spans="1:11" x14ac:dyDescent="0.2">
      <c r="A37" s="12">
        <v>35868</v>
      </c>
      <c r="C37" s="5" t="s">
        <v>11</v>
      </c>
      <c r="D37" s="8" t="s">
        <v>5</v>
      </c>
      <c r="E37" s="5" t="s">
        <v>4</v>
      </c>
      <c r="F37" s="4">
        <v>3</v>
      </c>
      <c r="G37" s="4" t="s">
        <v>5</v>
      </c>
      <c r="H37" s="4">
        <v>1</v>
      </c>
      <c r="I37" s="4">
        <v>350</v>
      </c>
      <c r="J37" t="s">
        <v>31</v>
      </c>
      <c r="K37" t="s">
        <v>32</v>
      </c>
    </row>
    <row r="38" spans="1:11" x14ac:dyDescent="0.2">
      <c r="C38" s="3" t="s">
        <v>44</v>
      </c>
    </row>
    <row r="40" spans="1:11" x14ac:dyDescent="0.2">
      <c r="A40" s="11" t="s">
        <v>39</v>
      </c>
      <c r="D40" s="8"/>
    </row>
    <row r="41" spans="1:11" x14ac:dyDescent="0.2">
      <c r="A41" s="12">
        <v>35876</v>
      </c>
      <c r="C41" s="5" t="s">
        <v>4</v>
      </c>
      <c r="D41" s="8" t="s">
        <v>5</v>
      </c>
      <c r="E41" s="5" t="s">
        <v>12</v>
      </c>
      <c r="F41" s="4">
        <v>3</v>
      </c>
      <c r="G41" s="4" t="s">
        <v>5</v>
      </c>
      <c r="H41" s="4">
        <v>4</v>
      </c>
      <c r="I41" s="4">
        <v>427</v>
      </c>
      <c r="J41" t="s">
        <v>31</v>
      </c>
      <c r="K41" t="s">
        <v>32</v>
      </c>
    </row>
    <row r="42" spans="1:11" x14ac:dyDescent="0.2">
      <c r="C42" s="3" t="s">
        <v>42</v>
      </c>
      <c r="D42" s="8"/>
    </row>
    <row r="43" spans="1:11" x14ac:dyDescent="0.2">
      <c r="D43" s="8"/>
    </row>
    <row r="44" spans="1:11" x14ac:dyDescent="0.2">
      <c r="A44" s="11" t="s">
        <v>40</v>
      </c>
      <c r="D44" s="8"/>
    </row>
    <row r="45" spans="1:11" x14ac:dyDescent="0.2">
      <c r="A45" s="12">
        <v>35875</v>
      </c>
      <c r="C45" s="5" t="s">
        <v>36</v>
      </c>
      <c r="D45" s="8" t="s">
        <v>5</v>
      </c>
      <c r="E45" s="5" t="s">
        <v>11</v>
      </c>
      <c r="F45" s="4">
        <v>1</v>
      </c>
      <c r="G45" s="4" t="s">
        <v>5</v>
      </c>
      <c r="H45" s="4">
        <v>2</v>
      </c>
      <c r="I45" s="4">
        <v>740</v>
      </c>
      <c r="J45" t="s">
        <v>10</v>
      </c>
      <c r="K45" t="s">
        <v>9</v>
      </c>
    </row>
    <row r="46" spans="1:11" x14ac:dyDescent="0.2">
      <c r="A46" s="12">
        <v>35876</v>
      </c>
      <c r="C46" s="5" t="s">
        <v>11</v>
      </c>
      <c r="D46" s="8" t="s">
        <v>5</v>
      </c>
      <c r="E46" s="5" t="s">
        <v>36</v>
      </c>
      <c r="F46" s="4">
        <v>4</v>
      </c>
      <c r="G46" s="4" t="s">
        <v>5</v>
      </c>
      <c r="H46" s="4">
        <v>2</v>
      </c>
      <c r="I46" s="4">
        <v>782</v>
      </c>
      <c r="J46" t="s">
        <v>10</v>
      </c>
      <c r="K46" t="s">
        <v>9</v>
      </c>
    </row>
    <row r="47" spans="1:11" x14ac:dyDescent="0.2">
      <c r="A47" s="12">
        <v>35882</v>
      </c>
      <c r="C47" s="5" t="s">
        <v>36</v>
      </c>
      <c r="D47" s="8" t="s">
        <v>5</v>
      </c>
      <c r="E47" s="5" t="s">
        <v>11</v>
      </c>
      <c r="F47" s="4">
        <v>2</v>
      </c>
      <c r="G47" s="4" t="s">
        <v>5</v>
      </c>
      <c r="H47" s="4">
        <v>1</v>
      </c>
      <c r="I47" s="4">
        <v>1250</v>
      </c>
      <c r="J47" t="s">
        <v>73</v>
      </c>
      <c r="K47" t="s">
        <v>91</v>
      </c>
    </row>
    <row r="48" spans="1:11" x14ac:dyDescent="0.2">
      <c r="A48" s="12">
        <v>35884</v>
      </c>
      <c r="C48" s="5" t="s">
        <v>11</v>
      </c>
      <c r="D48" s="8" t="s">
        <v>5</v>
      </c>
      <c r="E48" s="5" t="s">
        <v>36</v>
      </c>
      <c r="F48" s="4">
        <v>0</v>
      </c>
      <c r="G48" s="4" t="s">
        <v>5</v>
      </c>
      <c r="H48" s="4">
        <v>1</v>
      </c>
      <c r="I48" s="4">
        <v>981</v>
      </c>
      <c r="J48" t="s">
        <v>73</v>
      </c>
      <c r="K48" t="s">
        <v>91</v>
      </c>
    </row>
    <row r="49" spans="1:11" x14ac:dyDescent="0.2">
      <c r="A49" s="12">
        <v>35886</v>
      </c>
      <c r="C49" s="5" t="s">
        <v>36</v>
      </c>
      <c r="D49" s="8" t="s">
        <v>5</v>
      </c>
      <c r="E49" s="5" t="s">
        <v>11</v>
      </c>
      <c r="F49" s="4">
        <v>2</v>
      </c>
      <c r="G49" s="4" t="s">
        <v>5</v>
      </c>
      <c r="H49" s="4">
        <v>1</v>
      </c>
      <c r="I49" s="4">
        <v>1720</v>
      </c>
      <c r="J49" t="s">
        <v>10</v>
      </c>
      <c r="K49" t="s">
        <v>9</v>
      </c>
    </row>
    <row r="50" spans="1:11" x14ac:dyDescent="0.2">
      <c r="C50" s="3" t="s">
        <v>41</v>
      </c>
      <c r="D50" s="8"/>
    </row>
    <row r="51" spans="1:11" x14ac:dyDescent="0.2">
      <c r="D51" s="8"/>
    </row>
    <row r="52" spans="1:11" x14ac:dyDescent="0.2">
      <c r="D52" s="8"/>
      <c r="J52" s="1" t="s">
        <v>114</v>
      </c>
    </row>
    <row r="53" spans="1:11" x14ac:dyDescent="0.2">
      <c r="D53" s="8"/>
      <c r="J53" t="s">
        <v>31</v>
      </c>
      <c r="K53" s="4">
        <v>7</v>
      </c>
    </row>
    <row r="54" spans="1:11" x14ac:dyDescent="0.2">
      <c r="D54" s="8"/>
      <c r="J54" t="s">
        <v>10</v>
      </c>
      <c r="K54" s="4">
        <v>3</v>
      </c>
    </row>
    <row r="55" spans="1:11" x14ac:dyDescent="0.2">
      <c r="C55" s="6"/>
      <c r="J55" t="s">
        <v>17</v>
      </c>
      <c r="K55" s="4">
        <v>6</v>
      </c>
    </row>
    <row r="56" spans="1:11" x14ac:dyDescent="0.2">
      <c r="C56" s="6"/>
      <c r="J56" t="s">
        <v>16</v>
      </c>
      <c r="K56" s="4">
        <v>6</v>
      </c>
    </row>
    <row r="57" spans="1:11" x14ac:dyDescent="0.2">
      <c r="C57" s="6"/>
      <c r="J57" t="s">
        <v>91</v>
      </c>
      <c r="K57" s="4">
        <v>8</v>
      </c>
    </row>
    <row r="58" spans="1:11" x14ac:dyDescent="0.2">
      <c r="C58" s="6"/>
      <c r="J58" t="s">
        <v>73</v>
      </c>
      <c r="K58" s="4">
        <v>8</v>
      </c>
    </row>
    <row r="59" spans="1:11" x14ac:dyDescent="0.2">
      <c r="C59" s="6"/>
      <c r="J59" t="s">
        <v>8</v>
      </c>
      <c r="K59" s="4">
        <v>5</v>
      </c>
    </row>
    <row r="60" spans="1:11" x14ac:dyDescent="0.2">
      <c r="C60" s="6"/>
      <c r="J60" t="s">
        <v>9</v>
      </c>
      <c r="K60" s="4">
        <v>3</v>
      </c>
    </row>
    <row r="61" spans="1:11" x14ac:dyDescent="0.2">
      <c r="C61" s="6"/>
      <c r="J61" t="s">
        <v>32</v>
      </c>
      <c r="K61" s="4">
        <v>7</v>
      </c>
    </row>
    <row r="62" spans="1:11" x14ac:dyDescent="0.2">
      <c r="C62" s="6"/>
      <c r="J62" t="s">
        <v>7</v>
      </c>
      <c r="K62" s="4">
        <v>5</v>
      </c>
    </row>
    <row r="63" spans="1:11" x14ac:dyDescent="0.2">
      <c r="C63" s="6"/>
      <c r="K63" s="4">
        <f>SUM(K53:K62)</f>
        <v>58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&amp;LSalibandyliitto&amp;CMiesten Salibandyliigan play offs ottelut kaudella 1997-98</oddHeader>
    <oddFooter>&amp;C&amp;P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6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67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35455</v>
      </c>
      <c r="C4" s="5" t="s">
        <v>4</v>
      </c>
      <c r="D4" s="8" t="s">
        <v>5</v>
      </c>
      <c r="E4" s="5" t="s">
        <v>21</v>
      </c>
      <c r="F4" s="4">
        <v>1</v>
      </c>
      <c r="G4" s="4" t="s">
        <v>5</v>
      </c>
      <c r="H4" s="4">
        <v>2</v>
      </c>
      <c r="I4" s="4">
        <v>457</v>
      </c>
      <c r="J4" t="s">
        <v>61</v>
      </c>
      <c r="K4" t="s">
        <v>100</v>
      </c>
      <c r="M4" s="5" t="s">
        <v>37</v>
      </c>
      <c r="N4" s="4">
        <v>10</v>
      </c>
      <c r="O4" s="4">
        <v>8</v>
      </c>
      <c r="P4" s="4">
        <v>0</v>
      </c>
      <c r="Q4" s="4">
        <v>2</v>
      </c>
      <c r="R4" s="4">
        <f>SUM(F12+H13+F27+H28+F29+F37+H38+F39+H40+F41)</f>
        <v>40</v>
      </c>
      <c r="S4" s="4">
        <f>SUM(H12+F13+H27+F28+H29+H37+F38+H39+F40+H41)</f>
        <v>25</v>
      </c>
      <c r="T4" s="4">
        <v>16</v>
      </c>
    </row>
    <row r="5" spans="1:20" x14ac:dyDescent="0.2">
      <c r="A5" s="12">
        <v>35456</v>
      </c>
      <c r="C5" s="5" t="s">
        <v>21</v>
      </c>
      <c r="D5" s="9" t="s">
        <v>5</v>
      </c>
      <c r="E5" s="5" t="s">
        <v>4</v>
      </c>
      <c r="F5" s="4">
        <v>4</v>
      </c>
      <c r="G5" s="4" t="s">
        <v>5</v>
      </c>
      <c r="H5" s="4">
        <v>3</v>
      </c>
      <c r="I5" s="4">
        <v>405</v>
      </c>
      <c r="J5" t="s">
        <v>91</v>
      </c>
      <c r="K5" t="s">
        <v>73</v>
      </c>
      <c r="M5" s="5" t="s">
        <v>36</v>
      </c>
      <c r="N5" s="4">
        <v>11</v>
      </c>
      <c r="O5" s="4">
        <v>7</v>
      </c>
      <c r="P5" s="4">
        <v>0</v>
      </c>
      <c r="Q5" s="4">
        <v>4</v>
      </c>
      <c r="R5" s="4">
        <f>SUM(F8+H9+F21+H22+F23+H24+H37+F38+H39+F40+H41)</f>
        <v>49</v>
      </c>
      <c r="S5" s="4">
        <f>SUM(H8+F9+H21+F22+H23+F24+F37+H38+F39+H40+F41)</f>
        <v>39</v>
      </c>
      <c r="T5" s="4">
        <v>14</v>
      </c>
    </row>
    <row r="6" spans="1:20" x14ac:dyDescent="0.2">
      <c r="C6" s="3" t="s">
        <v>101</v>
      </c>
      <c r="D6" s="8"/>
      <c r="M6" s="5" t="s">
        <v>11</v>
      </c>
      <c r="N6" s="4">
        <v>7</v>
      </c>
      <c r="O6" s="4">
        <v>4</v>
      </c>
      <c r="P6" s="4">
        <v>0</v>
      </c>
      <c r="Q6" s="4">
        <v>3</v>
      </c>
      <c r="R6" s="4">
        <f>SUM(F16+H17+H21+F22+H23+F24+F33)</f>
        <v>29</v>
      </c>
      <c r="S6" s="4">
        <f>SUM(H16+F17+F21+H22+F23+H24+H33)</f>
        <v>21</v>
      </c>
      <c r="T6" s="4">
        <v>8</v>
      </c>
    </row>
    <row r="7" spans="1:20" x14ac:dyDescent="0.2">
      <c r="D7" s="8"/>
      <c r="M7" s="5" t="s">
        <v>21</v>
      </c>
      <c r="N7" s="4">
        <v>6</v>
      </c>
      <c r="O7" s="4">
        <v>2</v>
      </c>
      <c r="P7" s="4">
        <v>0</v>
      </c>
      <c r="Q7" s="4">
        <v>4</v>
      </c>
      <c r="R7" s="4">
        <f>SUM(H4+F5+H27+F28+H29+H33)</f>
        <v>11</v>
      </c>
      <c r="S7" s="4">
        <f>SUM(F4+H5+F27+H28+F29+F33)</f>
        <v>24</v>
      </c>
      <c r="T7" s="4">
        <v>4</v>
      </c>
    </row>
    <row r="8" spans="1:20" x14ac:dyDescent="0.2">
      <c r="A8" s="12">
        <v>35455</v>
      </c>
      <c r="C8" s="5" t="s">
        <v>36</v>
      </c>
      <c r="D8" s="8" t="s">
        <v>5</v>
      </c>
      <c r="E8" s="5" t="s">
        <v>19</v>
      </c>
      <c r="F8" s="4">
        <v>6</v>
      </c>
      <c r="G8" s="4" t="s">
        <v>5</v>
      </c>
      <c r="H8" s="4">
        <v>3</v>
      </c>
      <c r="I8" s="4">
        <v>450</v>
      </c>
      <c r="J8" t="s">
        <v>31</v>
      </c>
      <c r="K8" t="s">
        <v>32</v>
      </c>
      <c r="M8" s="5" t="s">
        <v>4</v>
      </c>
      <c r="N8" s="4">
        <v>2</v>
      </c>
      <c r="O8" s="4">
        <v>0</v>
      </c>
      <c r="P8" s="4">
        <v>0</v>
      </c>
      <c r="Q8" s="4">
        <v>2</v>
      </c>
      <c r="R8" s="4">
        <f>SUM(F4+H5)</f>
        <v>4</v>
      </c>
      <c r="S8" s="4">
        <f>SUM(H4+F5)</f>
        <v>6</v>
      </c>
      <c r="T8" s="4">
        <v>0</v>
      </c>
    </row>
    <row r="9" spans="1:20" x14ac:dyDescent="0.2">
      <c r="A9" s="12">
        <v>35456</v>
      </c>
      <c r="C9" s="5" t="s">
        <v>19</v>
      </c>
      <c r="D9" s="8" t="s">
        <v>5</v>
      </c>
      <c r="E9" s="5" t="s">
        <v>36</v>
      </c>
      <c r="F9" s="4">
        <v>5</v>
      </c>
      <c r="G9" s="4" t="s">
        <v>5</v>
      </c>
      <c r="H9" s="4">
        <v>8</v>
      </c>
      <c r="I9" s="4">
        <v>374</v>
      </c>
      <c r="J9" t="s">
        <v>8</v>
      </c>
      <c r="K9" t="s">
        <v>7</v>
      </c>
      <c r="M9" s="5" t="s">
        <v>19</v>
      </c>
      <c r="N9" s="4">
        <v>2</v>
      </c>
      <c r="O9" s="4">
        <v>0</v>
      </c>
      <c r="P9" s="4">
        <v>0</v>
      </c>
      <c r="Q9" s="4">
        <v>2</v>
      </c>
      <c r="R9" s="4">
        <f>SUM(H8+F9)</f>
        <v>8</v>
      </c>
      <c r="S9" s="4">
        <f>SUM(F8+H9)</f>
        <v>14</v>
      </c>
      <c r="T9" s="4">
        <v>0</v>
      </c>
    </row>
    <row r="10" spans="1:20" x14ac:dyDescent="0.2">
      <c r="C10" s="3" t="s">
        <v>86</v>
      </c>
      <c r="D10" s="8"/>
      <c r="M10" s="5" t="s">
        <v>102</v>
      </c>
      <c r="N10" s="4">
        <v>2</v>
      </c>
      <c r="O10" s="4">
        <v>0</v>
      </c>
      <c r="P10" s="4">
        <v>0</v>
      </c>
      <c r="Q10" s="4">
        <v>2</v>
      </c>
      <c r="R10" s="4">
        <f>SUM(H12+F13)</f>
        <v>3</v>
      </c>
      <c r="S10" s="4">
        <f>SUM(F12+H13)</f>
        <v>12</v>
      </c>
      <c r="T10" s="4">
        <v>0</v>
      </c>
    </row>
    <row r="11" spans="1:20" x14ac:dyDescent="0.2">
      <c r="D11" s="8"/>
      <c r="M11" s="5" t="s">
        <v>20</v>
      </c>
      <c r="N11" s="4">
        <v>2</v>
      </c>
      <c r="O11" s="4">
        <v>0</v>
      </c>
      <c r="P11" s="4">
        <v>0</v>
      </c>
      <c r="Q11" s="4">
        <v>2</v>
      </c>
      <c r="R11" s="4">
        <f>SUM(H16+F17)</f>
        <v>3</v>
      </c>
      <c r="S11" s="4">
        <f>SUM(F16+H17)</f>
        <v>6</v>
      </c>
      <c r="T11" s="4">
        <v>0</v>
      </c>
    </row>
    <row r="12" spans="1:20" x14ac:dyDescent="0.2">
      <c r="A12" s="12">
        <v>35455</v>
      </c>
      <c r="C12" s="5" t="s">
        <v>37</v>
      </c>
      <c r="D12" s="8" t="s">
        <v>5</v>
      </c>
      <c r="E12" s="5" t="s">
        <v>102</v>
      </c>
      <c r="F12" s="4">
        <v>5</v>
      </c>
      <c r="G12" s="4" t="s">
        <v>5</v>
      </c>
      <c r="H12" s="4">
        <v>1</v>
      </c>
      <c r="I12" s="4">
        <v>510</v>
      </c>
      <c r="J12" t="s">
        <v>24</v>
      </c>
      <c r="K12" t="s">
        <v>105</v>
      </c>
      <c r="N12" s="4">
        <f>SUM(N4:N11)</f>
        <v>42</v>
      </c>
      <c r="O12" s="4">
        <f t="shared" ref="O12:T12" si="0">SUM(O4:O11)</f>
        <v>21</v>
      </c>
      <c r="P12" s="4">
        <f t="shared" si="0"/>
        <v>0</v>
      </c>
      <c r="Q12" s="4">
        <f t="shared" si="0"/>
        <v>21</v>
      </c>
      <c r="R12" s="4">
        <f t="shared" si="0"/>
        <v>147</v>
      </c>
      <c r="S12" s="4">
        <f t="shared" si="0"/>
        <v>147</v>
      </c>
      <c r="T12" s="4">
        <f t="shared" si="0"/>
        <v>42</v>
      </c>
    </row>
    <row r="13" spans="1:20" x14ac:dyDescent="0.2">
      <c r="A13" s="12">
        <v>35456</v>
      </c>
      <c r="C13" s="5" t="s">
        <v>102</v>
      </c>
      <c r="D13" s="8" t="s">
        <v>5</v>
      </c>
      <c r="E13" s="5" t="s">
        <v>37</v>
      </c>
      <c r="F13" s="4">
        <v>2</v>
      </c>
      <c r="G13" s="4" t="s">
        <v>5</v>
      </c>
      <c r="H13" s="4">
        <v>7</v>
      </c>
      <c r="I13" s="4">
        <v>270</v>
      </c>
      <c r="J13" t="s">
        <v>10</v>
      </c>
      <c r="K13" t="s">
        <v>9</v>
      </c>
    </row>
    <row r="14" spans="1:20" x14ac:dyDescent="0.2">
      <c r="C14" s="3" t="s">
        <v>94</v>
      </c>
      <c r="D14" s="8"/>
    </row>
    <row r="15" spans="1:20" x14ac:dyDescent="0.2">
      <c r="D15" s="8"/>
      <c r="M15" s="1" t="s">
        <v>252</v>
      </c>
    </row>
    <row r="16" spans="1:20" x14ac:dyDescent="0.2">
      <c r="A16" s="12">
        <v>35455</v>
      </c>
      <c r="C16" s="5" t="s">
        <v>11</v>
      </c>
      <c r="D16" s="8" t="s">
        <v>5</v>
      </c>
      <c r="E16" s="5" t="s">
        <v>20</v>
      </c>
      <c r="F16" s="4">
        <v>3</v>
      </c>
      <c r="G16" s="4" t="s">
        <v>5</v>
      </c>
      <c r="H16" s="4">
        <v>1</v>
      </c>
      <c r="I16" s="4">
        <v>315</v>
      </c>
      <c r="J16" t="s">
        <v>33</v>
      </c>
      <c r="K16" t="s">
        <v>34</v>
      </c>
      <c r="M16" t="s">
        <v>253</v>
      </c>
      <c r="N16" s="15" t="s">
        <v>280</v>
      </c>
      <c r="O16" s="5" t="s">
        <v>21</v>
      </c>
      <c r="P16" t="s">
        <v>4</v>
      </c>
      <c r="Q16" s="4">
        <v>2</v>
      </c>
      <c r="R16" s="4">
        <v>0</v>
      </c>
    </row>
    <row r="17" spans="1:18" x14ac:dyDescent="0.2">
      <c r="A17" s="12">
        <v>35456</v>
      </c>
      <c r="C17" s="5" t="s">
        <v>20</v>
      </c>
      <c r="D17" s="8" t="s">
        <v>5</v>
      </c>
      <c r="E17" s="5" t="s">
        <v>11</v>
      </c>
      <c r="F17" s="4">
        <v>2</v>
      </c>
      <c r="G17" s="4" t="s">
        <v>5</v>
      </c>
      <c r="H17" s="4">
        <v>3</v>
      </c>
      <c r="I17" s="4">
        <v>458</v>
      </c>
      <c r="J17" t="s">
        <v>17</v>
      </c>
      <c r="K17" t="s">
        <v>16</v>
      </c>
      <c r="M17" t="s">
        <v>253</v>
      </c>
      <c r="N17" s="15" t="s">
        <v>280</v>
      </c>
      <c r="O17" s="5" t="s">
        <v>36</v>
      </c>
      <c r="P17" s="5" t="s">
        <v>19</v>
      </c>
      <c r="Q17" s="4">
        <v>2</v>
      </c>
      <c r="R17" s="4">
        <v>0</v>
      </c>
    </row>
    <row r="18" spans="1:18" x14ac:dyDescent="0.2">
      <c r="C18" s="3" t="s">
        <v>103</v>
      </c>
      <c r="D18" s="8"/>
      <c r="M18" t="s">
        <v>253</v>
      </c>
      <c r="N18" s="15" t="s">
        <v>280</v>
      </c>
      <c r="O18" t="s">
        <v>37</v>
      </c>
      <c r="P18" s="5" t="s">
        <v>102</v>
      </c>
      <c r="Q18" s="4">
        <v>2</v>
      </c>
      <c r="R18" s="4">
        <v>0</v>
      </c>
    </row>
    <row r="19" spans="1:18" x14ac:dyDescent="0.2">
      <c r="D19" s="8"/>
      <c r="M19" t="s">
        <v>253</v>
      </c>
      <c r="N19" s="15" t="s">
        <v>280</v>
      </c>
      <c r="O19" s="5" t="s">
        <v>11</v>
      </c>
      <c r="P19" t="s">
        <v>20</v>
      </c>
      <c r="Q19" s="4">
        <v>2</v>
      </c>
      <c r="R19" s="4">
        <v>0</v>
      </c>
    </row>
    <row r="20" spans="1:18" x14ac:dyDescent="0.2">
      <c r="A20" s="11" t="s">
        <v>38</v>
      </c>
      <c r="D20" s="8"/>
      <c r="M20" t="s">
        <v>254</v>
      </c>
      <c r="N20" s="15" t="s">
        <v>280</v>
      </c>
      <c r="O20" s="5" t="s">
        <v>36</v>
      </c>
      <c r="P20" s="5" t="s">
        <v>11</v>
      </c>
      <c r="Q20" s="4">
        <v>3</v>
      </c>
      <c r="R20" s="4">
        <v>1</v>
      </c>
    </row>
    <row r="21" spans="1:18" x14ac:dyDescent="0.2">
      <c r="A21" s="12">
        <v>35476</v>
      </c>
      <c r="C21" s="5" t="s">
        <v>36</v>
      </c>
      <c r="D21" s="8" t="s">
        <v>5</v>
      </c>
      <c r="E21" s="5" t="s">
        <v>11</v>
      </c>
      <c r="F21" s="4">
        <v>3</v>
      </c>
      <c r="G21" s="4" t="s">
        <v>5</v>
      </c>
      <c r="H21" s="4">
        <v>2</v>
      </c>
      <c r="I21" s="4">
        <v>580</v>
      </c>
      <c r="J21" t="s">
        <v>91</v>
      </c>
      <c r="K21" t="s">
        <v>73</v>
      </c>
      <c r="M21" t="s">
        <v>254</v>
      </c>
      <c r="N21" s="15" t="s">
        <v>280</v>
      </c>
      <c r="O21" s="5" t="s">
        <v>37</v>
      </c>
      <c r="P21" s="5" t="s">
        <v>21</v>
      </c>
      <c r="Q21" s="4">
        <v>3</v>
      </c>
      <c r="R21" s="4">
        <v>0</v>
      </c>
    </row>
    <row r="22" spans="1:18" x14ac:dyDescent="0.2">
      <c r="A22" s="12">
        <v>35477</v>
      </c>
      <c r="C22" s="5" t="s">
        <v>11</v>
      </c>
      <c r="D22" s="8" t="s">
        <v>5</v>
      </c>
      <c r="E22" s="5" t="s">
        <v>36</v>
      </c>
      <c r="F22" s="4">
        <v>6</v>
      </c>
      <c r="G22" s="4" t="s">
        <v>5</v>
      </c>
      <c r="H22" s="4">
        <v>3</v>
      </c>
      <c r="I22" s="4">
        <v>365</v>
      </c>
      <c r="J22" t="s">
        <v>10</v>
      </c>
      <c r="K22" t="s">
        <v>9</v>
      </c>
      <c r="M22" t="s">
        <v>255</v>
      </c>
      <c r="N22" s="15" t="s">
        <v>280</v>
      </c>
      <c r="O22" s="5" t="s">
        <v>11</v>
      </c>
      <c r="P22" s="5" t="s">
        <v>21</v>
      </c>
      <c r="Q22" s="15">
        <v>1</v>
      </c>
      <c r="R22" s="4">
        <v>0</v>
      </c>
    </row>
    <row r="23" spans="1:18" x14ac:dyDescent="0.2">
      <c r="A23" s="12">
        <v>35483</v>
      </c>
      <c r="C23" s="5" t="s">
        <v>36</v>
      </c>
      <c r="D23" s="8" t="s">
        <v>5</v>
      </c>
      <c r="E23" s="5" t="s">
        <v>11</v>
      </c>
      <c r="F23" s="4">
        <v>4</v>
      </c>
      <c r="G23" s="4" t="s">
        <v>5</v>
      </c>
      <c r="H23" s="4">
        <v>2</v>
      </c>
      <c r="I23" s="4">
        <v>890</v>
      </c>
      <c r="J23" t="s">
        <v>24</v>
      </c>
      <c r="K23" t="s">
        <v>105</v>
      </c>
      <c r="M23" t="s">
        <v>256</v>
      </c>
      <c r="N23" s="15" t="s">
        <v>280</v>
      </c>
      <c r="O23" s="5" t="s">
        <v>37</v>
      </c>
      <c r="P23" s="5" t="s">
        <v>36</v>
      </c>
      <c r="Q23" s="4">
        <v>3</v>
      </c>
      <c r="R23" s="4">
        <v>2</v>
      </c>
    </row>
    <row r="24" spans="1:18" x14ac:dyDescent="0.2">
      <c r="A24" s="12">
        <v>35484</v>
      </c>
      <c r="C24" s="5" t="s">
        <v>11</v>
      </c>
      <c r="D24" s="8" t="s">
        <v>5</v>
      </c>
      <c r="E24" s="5" t="s">
        <v>36</v>
      </c>
      <c r="F24" s="4">
        <v>5</v>
      </c>
      <c r="G24" s="4" t="s">
        <v>5</v>
      </c>
      <c r="H24" s="4">
        <v>7</v>
      </c>
      <c r="I24" s="4">
        <v>586</v>
      </c>
      <c r="J24" t="s">
        <v>61</v>
      </c>
      <c r="K24" t="s">
        <v>100</v>
      </c>
      <c r="M24" t="s">
        <v>258</v>
      </c>
      <c r="Q24" s="4">
        <f>SUM(Q16:Q23)</f>
        <v>18</v>
      </c>
      <c r="R24" s="4">
        <f>SUM(R16:R23)</f>
        <v>3</v>
      </c>
    </row>
    <row r="25" spans="1:18" x14ac:dyDescent="0.2">
      <c r="C25" s="3" t="s">
        <v>54</v>
      </c>
      <c r="D25" s="8"/>
    </row>
    <row r="27" spans="1:18" x14ac:dyDescent="0.2">
      <c r="A27" s="12">
        <v>35476</v>
      </c>
      <c r="C27" s="5" t="s">
        <v>37</v>
      </c>
      <c r="D27" s="8" t="s">
        <v>5</v>
      </c>
      <c r="E27" s="5" t="s">
        <v>21</v>
      </c>
      <c r="F27" s="4">
        <v>3</v>
      </c>
      <c r="G27" s="4" t="s">
        <v>5</v>
      </c>
      <c r="H27" s="4">
        <v>0</v>
      </c>
      <c r="I27" s="4">
        <v>520</v>
      </c>
      <c r="J27" t="s">
        <v>32</v>
      </c>
      <c r="K27" t="s">
        <v>106</v>
      </c>
    </row>
    <row r="28" spans="1:18" x14ac:dyDescent="0.2">
      <c r="A28" s="12">
        <v>35477</v>
      </c>
      <c r="C28" s="5" t="s">
        <v>21</v>
      </c>
      <c r="D28" s="8" t="s">
        <v>5</v>
      </c>
      <c r="E28" s="5" t="s">
        <v>37</v>
      </c>
      <c r="F28" s="4">
        <v>3</v>
      </c>
      <c r="G28" s="4" t="s">
        <v>5</v>
      </c>
      <c r="H28" s="4">
        <v>7</v>
      </c>
      <c r="I28" s="4">
        <v>284</v>
      </c>
      <c r="J28" t="s">
        <v>8</v>
      </c>
      <c r="K28" t="s">
        <v>7</v>
      </c>
    </row>
    <row r="29" spans="1:18" x14ac:dyDescent="0.2">
      <c r="A29" s="12">
        <v>35483</v>
      </c>
      <c r="C29" s="5" t="s">
        <v>37</v>
      </c>
      <c r="D29" s="8" t="s">
        <v>5</v>
      </c>
      <c r="E29" s="5" t="s">
        <v>21</v>
      </c>
      <c r="F29" s="4">
        <v>2</v>
      </c>
      <c r="G29" s="4" t="s">
        <v>5</v>
      </c>
      <c r="H29" s="4">
        <v>1</v>
      </c>
      <c r="I29" s="4">
        <v>461</v>
      </c>
      <c r="J29" t="s">
        <v>33</v>
      </c>
      <c r="K29" t="s">
        <v>34</v>
      </c>
    </row>
    <row r="30" spans="1:18" x14ac:dyDescent="0.2">
      <c r="C30" s="3" t="s">
        <v>95</v>
      </c>
      <c r="D30" s="8"/>
    </row>
    <row r="31" spans="1:18" x14ac:dyDescent="0.2">
      <c r="D31" s="8"/>
    </row>
    <row r="32" spans="1:18" x14ac:dyDescent="0.2">
      <c r="A32" s="11" t="s">
        <v>39</v>
      </c>
      <c r="D32" s="8"/>
    </row>
    <row r="33" spans="1:11" x14ac:dyDescent="0.2">
      <c r="A33" s="12">
        <v>35497</v>
      </c>
      <c r="C33" s="5" t="s">
        <v>11</v>
      </c>
      <c r="D33" s="8" t="s">
        <v>5</v>
      </c>
      <c r="E33" s="5" t="s">
        <v>21</v>
      </c>
      <c r="F33" s="4">
        <v>8</v>
      </c>
      <c r="G33" s="4" t="s">
        <v>5</v>
      </c>
      <c r="H33" s="4">
        <v>1</v>
      </c>
      <c r="I33" s="4">
        <v>399</v>
      </c>
      <c r="J33" t="s">
        <v>33</v>
      </c>
      <c r="K33" t="s">
        <v>34</v>
      </c>
    </row>
    <row r="34" spans="1:11" x14ac:dyDescent="0.2">
      <c r="C34" s="3" t="s">
        <v>115</v>
      </c>
      <c r="D34" s="8"/>
    </row>
    <row r="35" spans="1:11" x14ac:dyDescent="0.2">
      <c r="D35" s="8"/>
    </row>
    <row r="36" spans="1:11" x14ac:dyDescent="0.2">
      <c r="A36" s="11" t="s">
        <v>40</v>
      </c>
      <c r="D36" s="8"/>
    </row>
    <row r="37" spans="1:11" x14ac:dyDescent="0.2">
      <c r="A37" s="12">
        <v>35497</v>
      </c>
      <c r="C37" s="5" t="s">
        <v>37</v>
      </c>
      <c r="D37" s="8" t="s">
        <v>5</v>
      </c>
      <c r="E37" s="5" t="s">
        <v>36</v>
      </c>
      <c r="F37" s="4">
        <v>4</v>
      </c>
      <c r="G37" s="4" t="s">
        <v>5</v>
      </c>
      <c r="H37" s="4">
        <v>3</v>
      </c>
      <c r="I37" s="4">
        <v>1225</v>
      </c>
      <c r="J37" t="s">
        <v>91</v>
      </c>
      <c r="K37" t="s">
        <v>73</v>
      </c>
    </row>
    <row r="38" spans="1:11" x14ac:dyDescent="0.2">
      <c r="A38" s="12">
        <v>35498</v>
      </c>
      <c r="C38" s="5" t="s">
        <v>36</v>
      </c>
      <c r="D38" s="8" t="s">
        <v>5</v>
      </c>
      <c r="E38" s="5" t="s">
        <v>37</v>
      </c>
      <c r="F38" s="4">
        <v>3</v>
      </c>
      <c r="G38" s="4" t="s">
        <v>5</v>
      </c>
      <c r="H38" s="4">
        <v>4</v>
      </c>
      <c r="I38" s="4">
        <v>1110</v>
      </c>
      <c r="J38" t="s">
        <v>10</v>
      </c>
      <c r="K38" t="s">
        <v>9</v>
      </c>
    </row>
    <row r="39" spans="1:11" x14ac:dyDescent="0.2">
      <c r="A39" s="12">
        <v>35504</v>
      </c>
      <c r="C39" s="5" t="s">
        <v>37</v>
      </c>
      <c r="D39" s="8" t="s">
        <v>5</v>
      </c>
      <c r="E39" s="5" t="s">
        <v>36</v>
      </c>
      <c r="F39" s="4">
        <v>3</v>
      </c>
      <c r="G39" s="4" t="s">
        <v>5</v>
      </c>
      <c r="H39" s="4">
        <v>4</v>
      </c>
      <c r="I39" s="4">
        <v>1657</v>
      </c>
      <c r="J39" t="s">
        <v>8</v>
      </c>
      <c r="K39" t="s">
        <v>7</v>
      </c>
    </row>
    <row r="40" spans="1:11" x14ac:dyDescent="0.2">
      <c r="A40" s="12">
        <v>35505</v>
      </c>
      <c r="C40" s="5" t="s">
        <v>36</v>
      </c>
      <c r="D40" s="8" t="s">
        <v>5</v>
      </c>
      <c r="E40" s="5" t="s">
        <v>37</v>
      </c>
      <c r="F40" s="4">
        <v>4</v>
      </c>
      <c r="G40" s="4" t="s">
        <v>5</v>
      </c>
      <c r="H40" s="4">
        <v>0</v>
      </c>
      <c r="I40" s="4">
        <v>1452</v>
      </c>
      <c r="J40" t="s">
        <v>31</v>
      </c>
      <c r="K40" t="s">
        <v>32</v>
      </c>
    </row>
    <row r="41" spans="1:11" x14ac:dyDescent="0.2">
      <c r="A41" s="13">
        <v>35511</v>
      </c>
      <c r="C41" s="5" t="s">
        <v>37</v>
      </c>
      <c r="D41" s="8" t="s">
        <v>5</v>
      </c>
      <c r="E41" s="5" t="s">
        <v>36</v>
      </c>
      <c r="F41" s="4">
        <v>5</v>
      </c>
      <c r="G41" s="4" t="s">
        <v>5</v>
      </c>
      <c r="H41" s="4">
        <v>4</v>
      </c>
      <c r="I41" s="4">
        <v>1815</v>
      </c>
      <c r="J41" t="s">
        <v>91</v>
      </c>
      <c r="K41" t="s">
        <v>73</v>
      </c>
    </row>
    <row r="42" spans="1:11" x14ac:dyDescent="0.2">
      <c r="C42" s="3" t="s">
        <v>104</v>
      </c>
      <c r="D42" s="8"/>
    </row>
    <row r="43" spans="1:11" x14ac:dyDescent="0.2">
      <c r="D43" s="8"/>
    </row>
    <row r="44" spans="1:11" x14ac:dyDescent="0.2">
      <c r="D44" s="8"/>
      <c r="J44" s="1" t="s">
        <v>114</v>
      </c>
      <c r="K44" s="4"/>
    </row>
    <row r="45" spans="1:11" x14ac:dyDescent="0.2">
      <c r="A45" s="11"/>
      <c r="D45" s="8"/>
      <c r="J45" t="s">
        <v>105</v>
      </c>
      <c r="K45" s="4">
        <v>2</v>
      </c>
    </row>
    <row r="46" spans="1:11" x14ac:dyDescent="0.2">
      <c r="D46" s="8"/>
      <c r="J46" t="s">
        <v>106</v>
      </c>
      <c r="K46" s="4">
        <v>1</v>
      </c>
    </row>
    <row r="47" spans="1:11" x14ac:dyDescent="0.2">
      <c r="D47" s="8"/>
      <c r="J47" t="s">
        <v>33</v>
      </c>
      <c r="K47" s="4">
        <v>3</v>
      </c>
    </row>
    <row r="48" spans="1:11" x14ac:dyDescent="0.2">
      <c r="D48" s="8"/>
      <c r="J48" t="s">
        <v>61</v>
      </c>
      <c r="K48" s="4">
        <v>2</v>
      </c>
    </row>
    <row r="49" spans="3:11" x14ac:dyDescent="0.2">
      <c r="D49" s="8"/>
      <c r="J49" t="s">
        <v>31</v>
      </c>
      <c r="K49" s="4">
        <v>2</v>
      </c>
    </row>
    <row r="50" spans="3:11" x14ac:dyDescent="0.2">
      <c r="D50" s="8"/>
      <c r="J50" t="s">
        <v>10</v>
      </c>
      <c r="K50" s="4">
        <v>3</v>
      </c>
    </row>
    <row r="51" spans="3:11" x14ac:dyDescent="0.2">
      <c r="D51" s="8"/>
      <c r="J51" t="s">
        <v>17</v>
      </c>
      <c r="K51" s="4">
        <v>1</v>
      </c>
    </row>
    <row r="52" spans="3:11" x14ac:dyDescent="0.2">
      <c r="D52" s="8"/>
      <c r="J52" t="s">
        <v>16</v>
      </c>
      <c r="K52" s="4">
        <v>1</v>
      </c>
    </row>
    <row r="53" spans="3:11" x14ac:dyDescent="0.2">
      <c r="D53" s="8"/>
      <c r="J53" t="s">
        <v>91</v>
      </c>
      <c r="K53" s="4">
        <v>4</v>
      </c>
    </row>
    <row r="54" spans="3:11" x14ac:dyDescent="0.2">
      <c r="D54" s="8"/>
      <c r="J54" t="s">
        <v>73</v>
      </c>
      <c r="K54" s="4">
        <v>4</v>
      </c>
    </row>
    <row r="55" spans="3:11" x14ac:dyDescent="0.2">
      <c r="D55" s="8"/>
      <c r="J55" t="s">
        <v>8</v>
      </c>
      <c r="K55" s="4">
        <v>3</v>
      </c>
    </row>
    <row r="56" spans="3:11" x14ac:dyDescent="0.2">
      <c r="C56" s="6"/>
      <c r="J56" t="s">
        <v>9</v>
      </c>
      <c r="K56" s="4">
        <v>3</v>
      </c>
    </row>
    <row r="57" spans="3:11" x14ac:dyDescent="0.2">
      <c r="C57" s="6"/>
      <c r="J57" t="s">
        <v>100</v>
      </c>
      <c r="K57" s="4">
        <v>2</v>
      </c>
    </row>
    <row r="58" spans="3:11" x14ac:dyDescent="0.2">
      <c r="C58" s="6"/>
      <c r="J58" t="s">
        <v>32</v>
      </c>
      <c r="K58" s="4">
        <v>3</v>
      </c>
    </row>
    <row r="59" spans="3:11" x14ac:dyDescent="0.2">
      <c r="C59" s="6"/>
      <c r="J59" t="s">
        <v>7</v>
      </c>
      <c r="K59" s="4">
        <v>3</v>
      </c>
    </row>
    <row r="60" spans="3:11" x14ac:dyDescent="0.2">
      <c r="C60" s="6"/>
      <c r="J60" t="s">
        <v>34</v>
      </c>
      <c r="K60" s="4">
        <v>3</v>
      </c>
    </row>
    <row r="61" spans="3:11" x14ac:dyDescent="0.2">
      <c r="C61" s="6"/>
      <c r="J61" t="s">
        <v>24</v>
      </c>
      <c r="K61" s="4">
        <v>2</v>
      </c>
    </row>
    <row r="62" spans="3:11" x14ac:dyDescent="0.2">
      <c r="C62" s="6"/>
      <c r="K62" s="4">
        <f>SUM(K45:K61)</f>
        <v>42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1996-97</oddHeader>
    <oddFooter>&amp;C&amp;P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67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35112</v>
      </c>
      <c r="C4" s="5" t="s">
        <v>6</v>
      </c>
      <c r="D4" s="8" t="s">
        <v>5</v>
      </c>
      <c r="E4" s="5" t="s">
        <v>92</v>
      </c>
      <c r="F4" s="4">
        <v>12</v>
      </c>
      <c r="G4" s="4" t="s">
        <v>5</v>
      </c>
      <c r="H4" s="4">
        <v>4</v>
      </c>
      <c r="I4" s="4">
        <v>100</v>
      </c>
      <c r="J4" t="s">
        <v>16</v>
      </c>
      <c r="K4" t="s">
        <v>17</v>
      </c>
      <c r="M4" s="5" t="s">
        <v>6</v>
      </c>
      <c r="N4" s="4">
        <v>11</v>
      </c>
      <c r="O4" s="4">
        <v>8</v>
      </c>
      <c r="P4" s="4">
        <v>0</v>
      </c>
      <c r="Q4" s="4">
        <v>3</v>
      </c>
      <c r="R4" s="4">
        <f>SUM(F4+H5+F26+H27+F28+H29+F37+H38+F39+H40+F41)</f>
        <v>57</v>
      </c>
      <c r="S4" s="4">
        <f>SUM(H4+F5+H26+F27+H28+F29+H37+F38+H39+F40+H41)</f>
        <v>36</v>
      </c>
      <c r="T4" s="4">
        <v>16</v>
      </c>
    </row>
    <row r="5" spans="1:20" x14ac:dyDescent="0.2">
      <c r="A5" s="12">
        <v>35113</v>
      </c>
      <c r="C5" s="5" t="s">
        <v>92</v>
      </c>
      <c r="D5" s="9" t="s">
        <v>5</v>
      </c>
      <c r="E5" s="5" t="s">
        <v>6</v>
      </c>
      <c r="F5" s="4">
        <v>2</v>
      </c>
      <c r="G5" s="4" t="s">
        <v>5</v>
      </c>
      <c r="H5" s="4">
        <v>5</v>
      </c>
      <c r="I5" s="4">
        <v>209</v>
      </c>
      <c r="J5" t="s">
        <v>31</v>
      </c>
      <c r="K5" t="s">
        <v>32</v>
      </c>
      <c r="M5" s="5" t="s">
        <v>37</v>
      </c>
      <c r="N5" s="4">
        <v>10</v>
      </c>
      <c r="O5" s="4">
        <v>7</v>
      </c>
      <c r="P5" s="4">
        <v>0</v>
      </c>
      <c r="Q5" s="4">
        <v>3</v>
      </c>
      <c r="R5" s="4">
        <f>SUM(F12+H13+H21+F22+H23+H37+F38+H39+F40+H41)</f>
        <v>35</v>
      </c>
      <c r="S5" s="4">
        <f>SUM(H12+F13+F21+H22+F23+F37+H38+F39+H40+F41)</f>
        <v>33</v>
      </c>
      <c r="T5" s="4">
        <v>14</v>
      </c>
    </row>
    <row r="6" spans="1:20" x14ac:dyDescent="0.2">
      <c r="C6" s="3" t="s">
        <v>84</v>
      </c>
      <c r="D6" s="8"/>
      <c r="M6" s="5" t="s">
        <v>36</v>
      </c>
      <c r="N6" s="4">
        <v>6</v>
      </c>
      <c r="O6" s="4">
        <v>3</v>
      </c>
      <c r="P6" s="4">
        <v>0</v>
      </c>
      <c r="Q6" s="4">
        <v>3</v>
      </c>
      <c r="R6" s="4">
        <f>SUM(F16+H17+F21+H22+F23+F33)</f>
        <v>17</v>
      </c>
      <c r="S6" s="4">
        <f>SUM(H16+F17+H21+F22+H23+H33)</f>
        <v>18</v>
      </c>
      <c r="T6" s="4">
        <v>6</v>
      </c>
    </row>
    <row r="7" spans="1:20" x14ac:dyDescent="0.2">
      <c r="D7" s="8"/>
      <c r="M7" s="5" t="s">
        <v>4</v>
      </c>
      <c r="N7" s="4">
        <v>7</v>
      </c>
      <c r="O7" s="4">
        <v>3</v>
      </c>
      <c r="P7" s="4">
        <v>0</v>
      </c>
      <c r="Q7" s="4">
        <v>4</v>
      </c>
      <c r="R7" s="4">
        <f>SUM(F8+H9+H26+F27+H28+F29+H33)</f>
        <v>24</v>
      </c>
      <c r="S7" s="4">
        <f>SUM(H8+F9+F26+H27+F28+H29+F33)</f>
        <v>27</v>
      </c>
      <c r="T7" s="4">
        <v>6</v>
      </c>
    </row>
    <row r="8" spans="1:20" x14ac:dyDescent="0.2">
      <c r="A8" s="12">
        <v>35112</v>
      </c>
      <c r="C8" s="5" t="s">
        <v>4</v>
      </c>
      <c r="D8" s="8" t="s">
        <v>5</v>
      </c>
      <c r="E8" s="5" t="s">
        <v>11</v>
      </c>
      <c r="F8" s="4">
        <v>6</v>
      </c>
      <c r="G8" s="4" t="s">
        <v>5</v>
      </c>
      <c r="H8" s="4">
        <v>3</v>
      </c>
      <c r="I8" s="4">
        <v>206</v>
      </c>
      <c r="J8" t="s">
        <v>31</v>
      </c>
      <c r="K8" t="s">
        <v>32</v>
      </c>
      <c r="M8" s="5" t="s">
        <v>19</v>
      </c>
      <c r="N8" s="4">
        <v>2</v>
      </c>
      <c r="O8" s="4">
        <v>0</v>
      </c>
      <c r="P8" s="4">
        <v>0</v>
      </c>
      <c r="Q8" s="4">
        <v>2</v>
      </c>
      <c r="R8" s="4">
        <f>SUM(H16+F17)</f>
        <v>6</v>
      </c>
      <c r="S8" s="4">
        <f>SUM(F16+H17)</f>
        <v>8</v>
      </c>
      <c r="T8" s="4">
        <v>0</v>
      </c>
    </row>
    <row r="9" spans="1:20" x14ac:dyDescent="0.2">
      <c r="A9" s="12">
        <v>35113</v>
      </c>
      <c r="C9" s="5" t="s">
        <v>11</v>
      </c>
      <c r="D9" s="8" t="s">
        <v>5</v>
      </c>
      <c r="E9" s="5" t="s">
        <v>4</v>
      </c>
      <c r="F9" s="4">
        <v>5</v>
      </c>
      <c r="G9" s="4" t="s">
        <v>5</v>
      </c>
      <c r="H9" s="4">
        <v>6</v>
      </c>
      <c r="I9" s="4">
        <v>145</v>
      </c>
      <c r="J9" t="s">
        <v>16</v>
      </c>
      <c r="K9" t="s">
        <v>17</v>
      </c>
      <c r="M9" s="5" t="s">
        <v>20</v>
      </c>
      <c r="N9" s="4">
        <v>2</v>
      </c>
      <c r="O9" s="4">
        <v>0</v>
      </c>
      <c r="P9" s="4">
        <v>0</v>
      </c>
      <c r="Q9" s="4">
        <v>2</v>
      </c>
      <c r="R9" s="4">
        <f>SUM(H12+F13)</f>
        <v>3</v>
      </c>
      <c r="S9" s="4">
        <f>SUM(F12+H13)</f>
        <v>5</v>
      </c>
      <c r="T9" s="4">
        <v>0</v>
      </c>
    </row>
    <row r="10" spans="1:20" x14ac:dyDescent="0.2">
      <c r="C10" s="3" t="s">
        <v>93</v>
      </c>
      <c r="D10" s="8"/>
      <c r="M10" s="5" t="s">
        <v>11</v>
      </c>
      <c r="N10" s="4">
        <v>2</v>
      </c>
      <c r="O10" s="4">
        <v>0</v>
      </c>
      <c r="P10" s="4">
        <v>0</v>
      </c>
      <c r="Q10" s="4">
        <v>2</v>
      </c>
      <c r="R10" s="4">
        <f>SUM(H8+F9)</f>
        <v>8</v>
      </c>
      <c r="S10" s="4">
        <f>SUM(F8+H9)</f>
        <v>12</v>
      </c>
      <c r="T10" s="4">
        <v>0</v>
      </c>
    </row>
    <row r="11" spans="1:20" x14ac:dyDescent="0.2">
      <c r="D11" s="8"/>
      <c r="M11" s="5" t="s">
        <v>92</v>
      </c>
      <c r="N11" s="4">
        <v>2</v>
      </c>
      <c r="O11" s="4">
        <v>0</v>
      </c>
      <c r="P11" s="4">
        <v>0</v>
      </c>
      <c r="Q11" s="4">
        <v>2</v>
      </c>
      <c r="R11" s="4">
        <f>SUM(H4+F5)</f>
        <v>6</v>
      </c>
      <c r="S11" s="4">
        <f>SUM(F4+H5)</f>
        <v>17</v>
      </c>
      <c r="T11" s="4">
        <v>0</v>
      </c>
    </row>
    <row r="12" spans="1:20" x14ac:dyDescent="0.2">
      <c r="A12" s="12">
        <v>35112</v>
      </c>
      <c r="C12" s="5" t="s">
        <v>37</v>
      </c>
      <c r="D12" s="8" t="s">
        <v>5</v>
      </c>
      <c r="E12" s="5" t="s">
        <v>20</v>
      </c>
      <c r="F12" s="4">
        <v>2</v>
      </c>
      <c r="G12" s="4" t="s">
        <v>5</v>
      </c>
      <c r="H12" s="4">
        <v>1</v>
      </c>
      <c r="I12" s="4">
        <v>380</v>
      </c>
      <c r="J12" t="s">
        <v>25</v>
      </c>
      <c r="K12" t="s">
        <v>98</v>
      </c>
      <c r="N12" s="4">
        <f>SUM(N4:N11)</f>
        <v>42</v>
      </c>
      <c r="O12" s="4">
        <f t="shared" ref="O12:T12" si="0">SUM(O4:O11)</f>
        <v>21</v>
      </c>
      <c r="P12" s="4">
        <f t="shared" si="0"/>
        <v>0</v>
      </c>
      <c r="Q12" s="4">
        <f t="shared" si="0"/>
        <v>21</v>
      </c>
      <c r="R12" s="4">
        <f t="shared" si="0"/>
        <v>156</v>
      </c>
      <c r="S12" s="4">
        <f t="shared" si="0"/>
        <v>156</v>
      </c>
      <c r="T12" s="4">
        <f t="shared" si="0"/>
        <v>42</v>
      </c>
    </row>
    <row r="13" spans="1:20" x14ac:dyDescent="0.2">
      <c r="A13" s="12">
        <v>35113</v>
      </c>
      <c r="C13" s="5" t="s">
        <v>20</v>
      </c>
      <c r="D13" s="8" t="s">
        <v>5</v>
      </c>
      <c r="E13" s="5" t="s">
        <v>37</v>
      </c>
      <c r="F13" s="4">
        <v>2</v>
      </c>
      <c r="G13" s="4" t="s">
        <v>5</v>
      </c>
      <c r="H13" s="4">
        <v>3</v>
      </c>
      <c r="I13" s="4">
        <v>262</v>
      </c>
      <c r="J13" t="s">
        <v>25</v>
      </c>
      <c r="K13" t="s">
        <v>98</v>
      </c>
    </row>
    <row r="14" spans="1:20" x14ac:dyDescent="0.2">
      <c r="C14" s="3" t="s">
        <v>94</v>
      </c>
      <c r="D14" s="8"/>
    </row>
    <row r="15" spans="1:20" x14ac:dyDescent="0.2">
      <c r="D15" s="8"/>
      <c r="M15" s="1" t="s">
        <v>252</v>
      </c>
    </row>
    <row r="16" spans="1:20" x14ac:dyDescent="0.2">
      <c r="A16" s="12">
        <v>35112</v>
      </c>
      <c r="C16" s="5" t="s">
        <v>36</v>
      </c>
      <c r="D16" s="8" t="s">
        <v>5</v>
      </c>
      <c r="E16" s="5" t="s">
        <v>19</v>
      </c>
      <c r="F16" s="4">
        <v>4</v>
      </c>
      <c r="G16" s="4" t="s">
        <v>5</v>
      </c>
      <c r="H16" s="4">
        <v>3</v>
      </c>
      <c r="I16" s="4">
        <v>364</v>
      </c>
      <c r="J16" t="s">
        <v>26</v>
      </c>
      <c r="K16" t="s">
        <v>99</v>
      </c>
      <c r="M16" t="s">
        <v>253</v>
      </c>
      <c r="N16" s="15" t="s">
        <v>281</v>
      </c>
      <c r="O16" s="5" t="s">
        <v>6</v>
      </c>
      <c r="P16" s="5" t="s">
        <v>92</v>
      </c>
      <c r="Q16" s="4">
        <v>2</v>
      </c>
      <c r="R16" s="4">
        <v>0</v>
      </c>
    </row>
    <row r="17" spans="1:18" x14ac:dyDescent="0.2">
      <c r="A17" s="12">
        <v>35113</v>
      </c>
      <c r="C17" s="5" t="s">
        <v>19</v>
      </c>
      <c r="D17" s="8" t="s">
        <v>5</v>
      </c>
      <c r="E17" s="5" t="s">
        <v>36</v>
      </c>
      <c r="F17" s="4">
        <v>3</v>
      </c>
      <c r="G17" s="4" t="s">
        <v>5</v>
      </c>
      <c r="H17" s="4">
        <v>4</v>
      </c>
      <c r="I17" s="4">
        <v>242</v>
      </c>
      <c r="J17" t="s">
        <v>26</v>
      </c>
      <c r="K17" t="s">
        <v>99</v>
      </c>
      <c r="M17" t="s">
        <v>253</v>
      </c>
      <c r="N17" s="15" t="s">
        <v>281</v>
      </c>
      <c r="O17" s="5" t="s">
        <v>4</v>
      </c>
      <c r="P17" s="5" t="s">
        <v>11</v>
      </c>
      <c r="Q17" s="4">
        <v>2</v>
      </c>
      <c r="R17" s="4">
        <v>0</v>
      </c>
    </row>
    <row r="18" spans="1:18" x14ac:dyDescent="0.2">
      <c r="C18" s="3" t="s">
        <v>86</v>
      </c>
      <c r="D18" s="8"/>
      <c r="M18" t="s">
        <v>253</v>
      </c>
      <c r="N18" s="15" t="s">
        <v>281</v>
      </c>
      <c r="O18" s="5" t="s">
        <v>37</v>
      </c>
      <c r="P18" s="5" t="s">
        <v>20</v>
      </c>
      <c r="Q18" s="4">
        <v>2</v>
      </c>
      <c r="R18" s="4">
        <v>0</v>
      </c>
    </row>
    <row r="19" spans="1:18" x14ac:dyDescent="0.2">
      <c r="D19" s="8"/>
      <c r="M19" t="s">
        <v>253</v>
      </c>
      <c r="N19" s="15" t="s">
        <v>281</v>
      </c>
      <c r="O19" s="5" t="s">
        <v>36</v>
      </c>
      <c r="P19" s="5" t="s">
        <v>19</v>
      </c>
      <c r="Q19" s="4">
        <v>2</v>
      </c>
      <c r="R19" s="4">
        <v>0</v>
      </c>
    </row>
    <row r="20" spans="1:18" x14ac:dyDescent="0.2">
      <c r="A20" s="11" t="s">
        <v>38</v>
      </c>
      <c r="D20" s="8"/>
      <c r="M20" t="s">
        <v>254</v>
      </c>
      <c r="N20" s="15" t="s">
        <v>281</v>
      </c>
      <c r="O20" s="5" t="s">
        <v>37</v>
      </c>
      <c r="P20" s="5" t="s">
        <v>36</v>
      </c>
      <c r="Q20" s="4">
        <v>3</v>
      </c>
      <c r="R20" s="4">
        <v>0</v>
      </c>
    </row>
    <row r="21" spans="1:18" x14ac:dyDescent="0.2">
      <c r="A21" s="12">
        <v>35126</v>
      </c>
      <c r="C21" s="5" t="s">
        <v>36</v>
      </c>
      <c r="D21" s="8" t="s">
        <v>5</v>
      </c>
      <c r="E21" s="5" t="s">
        <v>37</v>
      </c>
      <c r="F21" s="4">
        <v>1</v>
      </c>
      <c r="G21" s="4" t="s">
        <v>5</v>
      </c>
      <c r="H21" s="4">
        <v>3</v>
      </c>
      <c r="I21" s="4">
        <v>860</v>
      </c>
      <c r="J21" t="s">
        <v>91</v>
      </c>
      <c r="K21" t="s">
        <v>73</v>
      </c>
      <c r="M21" t="s">
        <v>254</v>
      </c>
      <c r="N21" s="15" t="s">
        <v>281</v>
      </c>
      <c r="O21" s="5" t="s">
        <v>6</v>
      </c>
      <c r="P21" s="5" t="s">
        <v>4</v>
      </c>
      <c r="Q21" s="4">
        <v>3</v>
      </c>
      <c r="R21" s="4">
        <v>1</v>
      </c>
    </row>
    <row r="22" spans="1:18" x14ac:dyDescent="0.2">
      <c r="A22" s="12">
        <v>35127</v>
      </c>
      <c r="C22" s="5" t="s">
        <v>37</v>
      </c>
      <c r="D22" s="8" t="s">
        <v>5</v>
      </c>
      <c r="E22" s="5" t="s">
        <v>36</v>
      </c>
      <c r="F22" s="4">
        <v>4</v>
      </c>
      <c r="G22" s="4" t="s">
        <v>5</v>
      </c>
      <c r="H22" s="4">
        <v>3</v>
      </c>
      <c r="I22" s="4">
        <v>420</v>
      </c>
      <c r="J22" t="s">
        <v>10</v>
      </c>
      <c r="K22" t="s">
        <v>9</v>
      </c>
      <c r="M22" t="s">
        <v>255</v>
      </c>
      <c r="N22" s="15" t="s">
        <v>281</v>
      </c>
      <c r="O22" s="5" t="s">
        <v>36</v>
      </c>
      <c r="P22" s="5" t="s">
        <v>4</v>
      </c>
      <c r="Q22" s="15">
        <v>1</v>
      </c>
      <c r="R22" s="4">
        <v>0</v>
      </c>
    </row>
    <row r="23" spans="1:18" x14ac:dyDescent="0.2">
      <c r="A23" s="12">
        <v>35133</v>
      </c>
      <c r="C23" s="5" t="s">
        <v>36</v>
      </c>
      <c r="D23" s="8" t="s">
        <v>5</v>
      </c>
      <c r="E23" s="5" t="s">
        <v>37</v>
      </c>
      <c r="F23" s="4">
        <v>2</v>
      </c>
      <c r="G23" s="4" t="s">
        <v>5</v>
      </c>
      <c r="H23" s="4">
        <v>4</v>
      </c>
      <c r="I23" s="4">
        <v>852</v>
      </c>
      <c r="J23" t="s">
        <v>91</v>
      </c>
      <c r="K23" t="s">
        <v>73</v>
      </c>
      <c r="M23" t="s">
        <v>256</v>
      </c>
      <c r="N23" s="15" t="s">
        <v>281</v>
      </c>
      <c r="O23" s="5" t="s">
        <v>6</v>
      </c>
      <c r="P23" s="5" t="s">
        <v>37</v>
      </c>
      <c r="Q23" s="4">
        <v>3</v>
      </c>
      <c r="R23" s="4">
        <v>2</v>
      </c>
    </row>
    <row r="24" spans="1:18" x14ac:dyDescent="0.2">
      <c r="C24" s="3" t="s">
        <v>95</v>
      </c>
      <c r="D24" s="8"/>
      <c r="M24" t="s">
        <v>258</v>
      </c>
      <c r="Q24" s="4">
        <f>SUM(Q16:Q23)</f>
        <v>18</v>
      </c>
      <c r="R24" s="4">
        <f>SUM(R16:R23)</f>
        <v>3</v>
      </c>
    </row>
    <row r="25" spans="1:18" x14ac:dyDescent="0.2">
      <c r="D25" s="8"/>
    </row>
    <row r="26" spans="1:18" x14ac:dyDescent="0.2">
      <c r="A26" s="12">
        <v>35126</v>
      </c>
      <c r="C26" s="5" t="s">
        <v>6</v>
      </c>
      <c r="D26" s="4" t="s">
        <v>5</v>
      </c>
      <c r="E26" s="5" t="s">
        <v>4</v>
      </c>
      <c r="F26" s="4">
        <v>6</v>
      </c>
      <c r="G26" s="4" t="s">
        <v>5</v>
      </c>
      <c r="H26" s="4">
        <v>2</v>
      </c>
      <c r="I26" s="4">
        <v>198</v>
      </c>
      <c r="J26" t="s">
        <v>31</v>
      </c>
      <c r="K26" t="s">
        <v>32</v>
      </c>
    </row>
    <row r="27" spans="1:18" x14ac:dyDescent="0.2">
      <c r="A27" s="12">
        <v>35127</v>
      </c>
      <c r="C27" s="5" t="s">
        <v>4</v>
      </c>
      <c r="D27" s="8" t="s">
        <v>5</v>
      </c>
      <c r="E27" s="5" t="s">
        <v>6</v>
      </c>
      <c r="F27" s="4">
        <v>4</v>
      </c>
      <c r="G27" s="4" t="s">
        <v>5</v>
      </c>
      <c r="H27" s="4">
        <v>3</v>
      </c>
      <c r="I27" s="4">
        <v>313</v>
      </c>
      <c r="J27" t="s">
        <v>31</v>
      </c>
      <c r="K27" t="s">
        <v>32</v>
      </c>
    </row>
    <row r="28" spans="1:18" x14ac:dyDescent="0.2">
      <c r="A28" s="12">
        <v>35133</v>
      </c>
      <c r="C28" s="5" t="s">
        <v>6</v>
      </c>
      <c r="D28" s="4" t="s">
        <v>5</v>
      </c>
      <c r="E28" s="5" t="s">
        <v>4</v>
      </c>
      <c r="F28" s="4">
        <v>4</v>
      </c>
      <c r="G28" s="4" t="s">
        <v>5</v>
      </c>
      <c r="H28" s="4">
        <v>3</v>
      </c>
      <c r="I28" s="4">
        <v>398</v>
      </c>
      <c r="J28" t="s">
        <v>16</v>
      </c>
      <c r="K28" t="s">
        <v>17</v>
      </c>
    </row>
    <row r="29" spans="1:18" x14ac:dyDescent="0.2">
      <c r="A29" s="12">
        <v>35134</v>
      </c>
      <c r="C29" s="5" t="s">
        <v>4</v>
      </c>
      <c r="D29" s="8" t="s">
        <v>5</v>
      </c>
      <c r="E29" s="5" t="s">
        <v>6</v>
      </c>
      <c r="F29" s="4">
        <v>2</v>
      </c>
      <c r="G29" s="4" t="s">
        <v>5</v>
      </c>
      <c r="H29" s="4">
        <v>3</v>
      </c>
      <c r="I29" s="4">
        <v>354</v>
      </c>
      <c r="J29" t="s">
        <v>16</v>
      </c>
      <c r="K29" t="s">
        <v>17</v>
      </c>
    </row>
    <row r="30" spans="1:18" x14ac:dyDescent="0.2">
      <c r="C30" s="3" t="s">
        <v>96</v>
      </c>
      <c r="D30" s="8"/>
    </row>
    <row r="31" spans="1:18" x14ac:dyDescent="0.2">
      <c r="D31" s="8"/>
    </row>
    <row r="32" spans="1:18" x14ac:dyDescent="0.2">
      <c r="A32" s="11" t="s">
        <v>39</v>
      </c>
      <c r="D32" s="8"/>
    </row>
    <row r="33" spans="1:11" x14ac:dyDescent="0.2">
      <c r="A33" s="12">
        <v>35148</v>
      </c>
      <c r="C33" s="5" t="s">
        <v>36</v>
      </c>
      <c r="D33" s="8" t="s">
        <v>5</v>
      </c>
      <c r="E33" s="5" t="s">
        <v>4</v>
      </c>
      <c r="F33" s="4">
        <v>3</v>
      </c>
      <c r="G33" s="4" t="s">
        <v>5</v>
      </c>
      <c r="H33" s="4">
        <v>1</v>
      </c>
      <c r="I33" s="4">
        <v>670</v>
      </c>
      <c r="J33" t="s">
        <v>31</v>
      </c>
      <c r="K33" t="s">
        <v>32</v>
      </c>
    </row>
    <row r="34" spans="1:11" x14ac:dyDescent="0.2">
      <c r="C34" s="3" t="s">
        <v>50</v>
      </c>
      <c r="D34" s="8"/>
    </row>
    <row r="35" spans="1:11" x14ac:dyDescent="0.2">
      <c r="D35" s="8"/>
    </row>
    <row r="36" spans="1:11" x14ac:dyDescent="0.2">
      <c r="A36" s="11" t="s">
        <v>40</v>
      </c>
      <c r="D36" s="8"/>
    </row>
    <row r="37" spans="1:11" x14ac:dyDescent="0.2">
      <c r="A37" s="12">
        <v>35147</v>
      </c>
      <c r="C37" s="5" t="s">
        <v>6</v>
      </c>
      <c r="D37" s="8" t="s">
        <v>5</v>
      </c>
      <c r="E37" s="5" t="s">
        <v>37</v>
      </c>
      <c r="F37" s="4">
        <v>3</v>
      </c>
      <c r="G37" s="4" t="s">
        <v>5</v>
      </c>
      <c r="H37" s="4">
        <v>5</v>
      </c>
      <c r="I37" s="4">
        <v>580</v>
      </c>
      <c r="J37" t="s">
        <v>91</v>
      </c>
      <c r="K37" t="s">
        <v>73</v>
      </c>
    </row>
    <row r="38" spans="1:11" x14ac:dyDescent="0.2">
      <c r="A38" s="12">
        <v>35148</v>
      </c>
      <c r="C38" s="5" t="s">
        <v>37</v>
      </c>
      <c r="D38" s="4" t="s">
        <v>5</v>
      </c>
      <c r="E38" s="5" t="s">
        <v>6</v>
      </c>
      <c r="F38" s="4">
        <v>5</v>
      </c>
      <c r="G38" s="4" t="s">
        <v>5</v>
      </c>
      <c r="H38" s="4">
        <v>7</v>
      </c>
      <c r="I38" s="4">
        <v>600</v>
      </c>
      <c r="J38" t="s">
        <v>61</v>
      </c>
      <c r="K38" t="s">
        <v>100</v>
      </c>
    </row>
    <row r="39" spans="1:11" x14ac:dyDescent="0.2">
      <c r="A39" s="12">
        <v>35154</v>
      </c>
      <c r="C39" s="5" t="s">
        <v>6</v>
      </c>
      <c r="D39" s="8" t="s">
        <v>5</v>
      </c>
      <c r="E39" s="5" t="s">
        <v>37</v>
      </c>
      <c r="F39" s="4">
        <v>4</v>
      </c>
      <c r="G39" s="4" t="s">
        <v>5</v>
      </c>
      <c r="H39" s="4">
        <v>2</v>
      </c>
      <c r="I39" s="4">
        <v>600</v>
      </c>
      <c r="J39" t="s">
        <v>10</v>
      </c>
      <c r="K39" t="s">
        <v>9</v>
      </c>
    </row>
    <row r="40" spans="1:11" x14ac:dyDescent="0.2">
      <c r="A40" s="13">
        <v>35155</v>
      </c>
      <c r="C40" s="5" t="s">
        <v>37</v>
      </c>
      <c r="D40" s="4" t="s">
        <v>5</v>
      </c>
      <c r="E40" s="5" t="s">
        <v>6</v>
      </c>
      <c r="F40" s="4">
        <v>4</v>
      </c>
      <c r="G40" s="4" t="s">
        <v>5</v>
      </c>
      <c r="H40" s="4">
        <v>3</v>
      </c>
      <c r="I40" s="4">
        <v>590</v>
      </c>
      <c r="J40" t="s">
        <v>91</v>
      </c>
      <c r="K40" t="s">
        <v>73</v>
      </c>
    </row>
    <row r="41" spans="1:11" x14ac:dyDescent="0.2">
      <c r="A41" s="12">
        <v>35163</v>
      </c>
      <c r="C41" s="5" t="s">
        <v>6</v>
      </c>
      <c r="D41" s="8" t="s">
        <v>5</v>
      </c>
      <c r="E41" s="5" t="s">
        <v>37</v>
      </c>
      <c r="F41" s="4">
        <v>7</v>
      </c>
      <c r="G41" s="4" t="s">
        <v>5</v>
      </c>
      <c r="H41" s="4">
        <v>3</v>
      </c>
      <c r="I41" s="4">
        <v>1428</v>
      </c>
      <c r="J41" t="s">
        <v>61</v>
      </c>
      <c r="K41" t="s">
        <v>100</v>
      </c>
    </row>
    <row r="42" spans="1:11" x14ac:dyDescent="0.2">
      <c r="C42" s="3" t="s">
        <v>97</v>
      </c>
      <c r="D42" s="8"/>
    </row>
    <row r="43" spans="1:11" x14ac:dyDescent="0.2">
      <c r="D43" s="8"/>
    </row>
    <row r="44" spans="1:11" x14ac:dyDescent="0.2">
      <c r="A44" s="11"/>
      <c r="D44" s="8"/>
      <c r="J44" s="1" t="s">
        <v>114</v>
      </c>
    </row>
    <row r="45" spans="1:11" x14ac:dyDescent="0.2">
      <c r="D45" s="8"/>
      <c r="J45" t="s">
        <v>25</v>
      </c>
      <c r="K45" s="4">
        <v>2</v>
      </c>
    </row>
    <row r="46" spans="1:11" x14ac:dyDescent="0.2">
      <c r="D46" s="8"/>
      <c r="J46" t="s">
        <v>61</v>
      </c>
      <c r="K46" s="4">
        <v>2</v>
      </c>
    </row>
    <row r="47" spans="1:11" x14ac:dyDescent="0.2">
      <c r="D47" s="8"/>
      <c r="J47" t="s">
        <v>26</v>
      </c>
      <c r="K47" s="4">
        <v>2</v>
      </c>
    </row>
    <row r="48" spans="1:11" x14ac:dyDescent="0.2">
      <c r="D48" s="8"/>
      <c r="J48" t="s">
        <v>31</v>
      </c>
      <c r="K48" s="4">
        <v>5</v>
      </c>
    </row>
    <row r="49" spans="3:11" x14ac:dyDescent="0.2">
      <c r="D49" s="8"/>
      <c r="J49" t="s">
        <v>98</v>
      </c>
      <c r="K49" s="4">
        <v>2</v>
      </c>
    </row>
    <row r="50" spans="3:11" x14ac:dyDescent="0.2">
      <c r="D50" s="8"/>
      <c r="J50" t="s">
        <v>10</v>
      </c>
      <c r="K50" s="4">
        <v>2</v>
      </c>
    </row>
    <row r="51" spans="3:11" x14ac:dyDescent="0.2">
      <c r="D51" s="8"/>
      <c r="J51" t="s">
        <v>17</v>
      </c>
      <c r="K51" s="4">
        <v>4</v>
      </c>
    </row>
    <row r="52" spans="3:11" x14ac:dyDescent="0.2">
      <c r="D52" s="8"/>
      <c r="J52" t="s">
        <v>16</v>
      </c>
      <c r="K52" s="4">
        <v>4</v>
      </c>
    </row>
    <row r="53" spans="3:11" x14ac:dyDescent="0.2">
      <c r="D53" s="8"/>
      <c r="J53" t="s">
        <v>91</v>
      </c>
      <c r="K53" s="4">
        <v>4</v>
      </c>
    </row>
    <row r="54" spans="3:11" x14ac:dyDescent="0.2">
      <c r="D54" s="8"/>
      <c r="J54" t="s">
        <v>73</v>
      </c>
      <c r="K54" s="4">
        <v>4</v>
      </c>
    </row>
    <row r="55" spans="3:11" x14ac:dyDescent="0.2">
      <c r="C55" s="6"/>
      <c r="J55" t="s">
        <v>99</v>
      </c>
      <c r="K55" s="4">
        <v>2</v>
      </c>
    </row>
    <row r="56" spans="3:11" x14ac:dyDescent="0.2">
      <c r="C56" s="6"/>
      <c r="J56" t="s">
        <v>9</v>
      </c>
      <c r="K56" s="4">
        <v>2</v>
      </c>
    </row>
    <row r="57" spans="3:11" x14ac:dyDescent="0.2">
      <c r="C57" s="6"/>
      <c r="J57" t="s">
        <v>100</v>
      </c>
      <c r="K57" s="4">
        <v>2</v>
      </c>
    </row>
    <row r="58" spans="3:11" x14ac:dyDescent="0.2">
      <c r="C58" s="6"/>
      <c r="J58" t="s">
        <v>32</v>
      </c>
      <c r="K58" s="4">
        <v>5</v>
      </c>
    </row>
    <row r="59" spans="3:11" x14ac:dyDescent="0.2">
      <c r="C59" s="6"/>
      <c r="K59" s="4">
        <f>SUM(K45:K58)</f>
        <v>42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1995-96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4AD9-E53E-43B0-A9DE-493DFD8AAB25}">
  <dimension ref="A1:U76"/>
  <sheetViews>
    <sheetView zoomScaleNormal="100" workbookViewId="0"/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6.85546875" style="4" customWidth="1"/>
    <col min="10" max="10" width="17.28515625" customWidth="1"/>
    <col min="11" max="11" width="17.28515625" style="5" bestFit="1" customWidth="1"/>
    <col min="13" max="13" width="12" customWidth="1"/>
    <col min="17" max="18" width="8.85546875" customWidth="1"/>
    <col min="19" max="20" width="8.7109375" customWidth="1"/>
    <col min="21" max="21" width="8.42578125" customWidth="1"/>
  </cols>
  <sheetData>
    <row r="1" spans="1:21" s="1" customFormat="1" x14ac:dyDescent="0.2">
      <c r="A1" s="47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1" s="1" customFormat="1" x14ac:dyDescent="0.2">
      <c r="A2" s="19"/>
      <c r="B2" s="3"/>
      <c r="C2" s="2"/>
      <c r="D2" s="3"/>
      <c r="E2" s="2"/>
      <c r="F2" s="2"/>
      <c r="G2" s="2"/>
      <c r="H2" s="2"/>
      <c r="I2" s="2"/>
      <c r="J2" s="33"/>
      <c r="K2" s="34"/>
    </row>
    <row r="3" spans="1:21" x14ac:dyDescent="0.2">
      <c r="A3" s="19" t="s">
        <v>343</v>
      </c>
      <c r="B3" s="6"/>
      <c r="E3" s="44"/>
      <c r="F3" s="44"/>
      <c r="G3" s="44"/>
      <c r="J3" s="35"/>
      <c r="K3" s="36"/>
      <c r="N3" s="4" t="s">
        <v>212</v>
      </c>
      <c r="O3" s="4" t="s">
        <v>382</v>
      </c>
      <c r="P3" s="4" t="s">
        <v>383</v>
      </c>
      <c r="Q3" s="4" t="s">
        <v>385</v>
      </c>
      <c r="R3" s="4" t="s">
        <v>384</v>
      </c>
      <c r="S3" s="4" t="s">
        <v>216</v>
      </c>
      <c r="T3" s="4" t="s">
        <v>217</v>
      </c>
      <c r="U3" s="4" t="s">
        <v>218</v>
      </c>
    </row>
    <row r="4" spans="1:21" x14ac:dyDescent="0.2">
      <c r="A4" s="20">
        <v>44639.708333333299</v>
      </c>
      <c r="B4" t="s">
        <v>121</v>
      </c>
      <c r="C4" t="s">
        <v>5</v>
      </c>
      <c r="D4" t="s">
        <v>136</v>
      </c>
      <c r="E4" s="49">
        <v>6</v>
      </c>
      <c r="F4" s="48" t="s">
        <v>5</v>
      </c>
      <c r="G4" s="49">
        <v>2</v>
      </c>
      <c r="H4" s="15"/>
      <c r="I4" s="4">
        <v>799</v>
      </c>
      <c r="J4" t="s">
        <v>369</v>
      </c>
      <c r="K4" s="17" t="s">
        <v>370</v>
      </c>
      <c r="M4" t="s">
        <v>121</v>
      </c>
      <c r="N4" s="4">
        <v>16</v>
      </c>
      <c r="O4" s="4">
        <v>10</v>
      </c>
      <c r="P4" s="4">
        <v>2</v>
      </c>
      <c r="Q4" s="4">
        <v>1</v>
      </c>
      <c r="R4" s="4">
        <v>3</v>
      </c>
      <c r="S4" s="49">
        <f>E4+G5+E6+G7+E32+G33+E34+G35+E36+G37+E53+G54+E55+G56+E57+G58</f>
        <v>99</v>
      </c>
      <c r="T4" s="49">
        <f>G4+E5+G6+E7+G32+E33+G34+E35+G36+E37+G53+E54+G55+E56+G57+E58</f>
        <v>62</v>
      </c>
      <c r="U4" s="4">
        <f t="shared" ref="U4:U11" si="0">O4*3+P4*2+Q4</f>
        <v>35</v>
      </c>
    </row>
    <row r="5" spans="1:21" ht="13.5" customHeight="1" x14ac:dyDescent="0.2">
      <c r="A5" s="20">
        <v>44641.770833333299</v>
      </c>
      <c r="B5" t="s">
        <v>136</v>
      </c>
      <c r="C5" t="s">
        <v>5</v>
      </c>
      <c r="D5" t="s">
        <v>121</v>
      </c>
      <c r="E5" s="49">
        <v>1</v>
      </c>
      <c r="F5" s="48" t="s">
        <v>5</v>
      </c>
      <c r="G5" s="49">
        <v>5</v>
      </c>
      <c r="I5" s="4">
        <v>701</v>
      </c>
      <c r="J5" t="s">
        <v>369</v>
      </c>
      <c r="K5" s="17" t="s">
        <v>370</v>
      </c>
      <c r="M5" t="s">
        <v>198</v>
      </c>
      <c r="N5" s="4">
        <v>16</v>
      </c>
      <c r="O5" s="4">
        <v>8</v>
      </c>
      <c r="P5" s="4">
        <v>2</v>
      </c>
      <c r="Q5" s="4">
        <v>0</v>
      </c>
      <c r="R5" s="4">
        <v>6</v>
      </c>
      <c r="S5" s="49">
        <f>E11+G12+E13+G14+E40+G41+E42+G43+E44+G45+G53+E54+G55+E56+G57+E58</f>
        <v>83</v>
      </c>
      <c r="T5" s="49">
        <f>G11+E12+G13+E14+G40+E41+G42+E43+G44+E45+E53+G54+E55+G56+E57+G58</f>
        <v>71</v>
      </c>
      <c r="U5" s="4">
        <f t="shared" si="0"/>
        <v>28</v>
      </c>
    </row>
    <row r="6" spans="1:21" x14ac:dyDescent="0.2">
      <c r="A6" s="20">
        <v>44643.770833333299</v>
      </c>
      <c r="B6" t="s">
        <v>121</v>
      </c>
      <c r="C6" t="s">
        <v>5</v>
      </c>
      <c r="D6" t="s">
        <v>136</v>
      </c>
      <c r="E6" s="49">
        <v>7</v>
      </c>
      <c r="F6" s="48" t="s">
        <v>5</v>
      </c>
      <c r="G6" s="49">
        <v>6</v>
      </c>
      <c r="H6" s="15" t="s">
        <v>289</v>
      </c>
      <c r="I6" s="4">
        <v>630</v>
      </c>
      <c r="J6" t="s">
        <v>369</v>
      </c>
      <c r="K6" s="17" t="s">
        <v>370</v>
      </c>
      <c r="M6" t="s">
        <v>11</v>
      </c>
      <c r="N6" s="4">
        <v>12</v>
      </c>
      <c r="O6" s="4">
        <v>7</v>
      </c>
      <c r="P6" s="4">
        <v>0</v>
      </c>
      <c r="Q6" s="4">
        <v>3</v>
      </c>
      <c r="R6" s="4">
        <v>2</v>
      </c>
      <c r="S6" s="49">
        <f>E17+G18+E19+G20+E21+G40+E41+G42+E43+G44+E45+E49</f>
        <v>62</v>
      </c>
      <c r="T6" s="49">
        <f>G17+E18+G19+E20+G21+E40+G41+E42+G43+E44+G45+G49</f>
        <v>51</v>
      </c>
      <c r="U6" s="4">
        <f t="shared" si="0"/>
        <v>24</v>
      </c>
    </row>
    <row r="7" spans="1:21" x14ac:dyDescent="0.2">
      <c r="A7" s="20">
        <v>44646.75</v>
      </c>
      <c r="B7" s="5" t="s">
        <v>136</v>
      </c>
      <c r="C7" s="4" t="s">
        <v>5</v>
      </c>
      <c r="D7" s="5" t="s">
        <v>121</v>
      </c>
      <c r="E7" s="49">
        <v>2</v>
      </c>
      <c r="F7" s="4" t="s">
        <v>5</v>
      </c>
      <c r="G7" s="49">
        <v>14</v>
      </c>
      <c r="I7" s="4">
        <v>613</v>
      </c>
      <c r="J7" t="s">
        <v>245</v>
      </c>
      <c r="K7" s="17" t="s">
        <v>158</v>
      </c>
      <c r="M7" t="s">
        <v>181</v>
      </c>
      <c r="N7" s="4">
        <v>12</v>
      </c>
      <c r="O7" s="4">
        <v>5</v>
      </c>
      <c r="P7" s="4">
        <v>1</v>
      </c>
      <c r="Q7" s="4">
        <v>1</v>
      </c>
      <c r="R7" s="4">
        <v>5</v>
      </c>
      <c r="S7" s="49">
        <f>E24+G25+E26+G27+E28+G32+E33+G34+E35+G36+E37+G49</f>
        <v>55</v>
      </c>
      <c r="T7" s="49">
        <f>G24+E25+G26+E27+G28+E32+G33+E34+G35+E36+G37+E49</f>
        <v>61</v>
      </c>
      <c r="U7" s="4">
        <f t="shared" si="0"/>
        <v>18</v>
      </c>
    </row>
    <row r="8" spans="1:21" x14ac:dyDescent="0.2">
      <c r="E8" s="49"/>
      <c r="G8" s="49"/>
      <c r="K8" s="17"/>
      <c r="M8" s="17" t="s">
        <v>19</v>
      </c>
      <c r="N8" s="4">
        <v>5</v>
      </c>
      <c r="O8" s="4">
        <v>1</v>
      </c>
      <c r="P8" s="4">
        <v>0</v>
      </c>
      <c r="Q8" s="4">
        <v>0</v>
      </c>
      <c r="R8" s="4">
        <v>4</v>
      </c>
      <c r="S8" s="49">
        <f>G24+E25+G26+E27+G28</f>
        <v>18</v>
      </c>
      <c r="T8" s="49">
        <f>E24+G25+E26+G27+E28</f>
        <v>25</v>
      </c>
      <c r="U8" s="4">
        <f t="shared" si="0"/>
        <v>3</v>
      </c>
    </row>
    <row r="9" spans="1:21" x14ac:dyDescent="0.2">
      <c r="B9" s="1" t="s">
        <v>346</v>
      </c>
      <c r="D9"/>
      <c r="E9" s="50"/>
      <c r="F9" s="44"/>
      <c r="G9" s="50"/>
      <c r="J9" s="17"/>
      <c r="K9" s="37"/>
      <c r="M9" t="s">
        <v>250</v>
      </c>
      <c r="N9" s="4">
        <v>5</v>
      </c>
      <c r="O9" s="4">
        <v>0</v>
      </c>
      <c r="P9" s="4">
        <v>1</v>
      </c>
      <c r="Q9" s="4">
        <v>0</v>
      </c>
      <c r="R9" s="4">
        <v>4</v>
      </c>
      <c r="S9" s="49">
        <f>G17+E18+G19+E20+G21</f>
        <v>15</v>
      </c>
      <c r="T9" s="49">
        <f>E17+G18+E19+G20+E21</f>
        <v>26</v>
      </c>
      <c r="U9" s="4">
        <f t="shared" si="0"/>
        <v>2</v>
      </c>
    </row>
    <row r="10" spans="1:21" x14ac:dyDescent="0.2">
      <c r="B10"/>
      <c r="D10"/>
      <c r="E10" s="50"/>
      <c r="F10" s="44"/>
      <c r="G10" s="50"/>
      <c r="J10" s="37"/>
      <c r="K10" s="37"/>
      <c r="M10" s="17" t="s">
        <v>136</v>
      </c>
      <c r="N10" s="4">
        <v>4</v>
      </c>
      <c r="O10" s="4">
        <v>0</v>
      </c>
      <c r="P10" s="4">
        <v>0</v>
      </c>
      <c r="Q10" s="4">
        <v>1</v>
      </c>
      <c r="R10" s="4">
        <v>3</v>
      </c>
      <c r="S10" s="49">
        <f>G4+E5+G6+E7</f>
        <v>11</v>
      </c>
      <c r="T10" s="49">
        <f>E4+G5+E6+G7</f>
        <v>32</v>
      </c>
      <c r="U10" s="4">
        <f t="shared" si="0"/>
        <v>1</v>
      </c>
    </row>
    <row r="11" spans="1:21" x14ac:dyDescent="0.2">
      <c r="A11" s="20">
        <v>44638.770833333299</v>
      </c>
      <c r="B11" t="s">
        <v>198</v>
      </c>
      <c r="C11" t="s">
        <v>5</v>
      </c>
      <c r="D11" t="s">
        <v>163</v>
      </c>
      <c r="E11" s="49">
        <v>4</v>
      </c>
      <c r="F11" s="48" t="s">
        <v>5</v>
      </c>
      <c r="G11" s="49">
        <v>3</v>
      </c>
      <c r="I11" s="15">
        <v>456</v>
      </c>
      <c r="J11" s="17" t="s">
        <v>328</v>
      </c>
      <c r="K11" s="17" t="s">
        <v>200</v>
      </c>
      <c r="M11" s="17" t="s">
        <v>163</v>
      </c>
      <c r="N11" s="4">
        <v>4</v>
      </c>
      <c r="O11" s="4">
        <v>0</v>
      </c>
      <c r="P11" s="4">
        <v>0</v>
      </c>
      <c r="Q11" s="4">
        <v>0</v>
      </c>
      <c r="R11" s="4">
        <v>4</v>
      </c>
      <c r="S11" s="49">
        <f>G11+E12+G13+E14</f>
        <v>11</v>
      </c>
      <c r="T11" s="49">
        <f>E11+G12+E13+G14</f>
        <v>26</v>
      </c>
      <c r="U11" s="4">
        <f t="shared" si="0"/>
        <v>0</v>
      </c>
    </row>
    <row r="12" spans="1:21" x14ac:dyDescent="0.2">
      <c r="A12" s="20">
        <v>44640.708333333299</v>
      </c>
      <c r="B12" t="s">
        <v>163</v>
      </c>
      <c r="C12" t="s">
        <v>5</v>
      </c>
      <c r="D12" t="s">
        <v>198</v>
      </c>
      <c r="E12" s="49">
        <v>1</v>
      </c>
      <c r="F12" s="48" t="s">
        <v>5</v>
      </c>
      <c r="G12" s="49">
        <v>10</v>
      </c>
      <c r="I12" s="15">
        <v>516</v>
      </c>
      <c r="J12" s="17" t="s">
        <v>244</v>
      </c>
      <c r="K12" s="17" t="s">
        <v>329</v>
      </c>
      <c r="N12" s="4">
        <f>SUM(N4:N11)</f>
        <v>74</v>
      </c>
      <c r="O12" s="4">
        <f t="shared" ref="O12:U12" si="1">SUM(O4:O11)</f>
        <v>31</v>
      </c>
      <c r="P12" s="4">
        <f t="shared" si="1"/>
        <v>6</v>
      </c>
      <c r="Q12" s="4">
        <f t="shared" si="1"/>
        <v>6</v>
      </c>
      <c r="R12" s="4">
        <f t="shared" si="1"/>
        <v>31</v>
      </c>
      <c r="S12" s="49">
        <f>SUM(S4:S11)</f>
        <v>354</v>
      </c>
      <c r="T12" s="49">
        <f>SUM(T4:T11)</f>
        <v>354</v>
      </c>
      <c r="U12" s="4">
        <f t="shared" si="1"/>
        <v>111</v>
      </c>
    </row>
    <row r="13" spans="1:21" x14ac:dyDescent="0.2">
      <c r="A13" s="20">
        <v>44642.770833333299</v>
      </c>
      <c r="B13" t="s">
        <v>198</v>
      </c>
      <c r="C13" t="s">
        <v>5</v>
      </c>
      <c r="D13" t="s">
        <v>163</v>
      </c>
      <c r="E13" s="49">
        <v>7</v>
      </c>
      <c r="F13" s="48" t="s">
        <v>5</v>
      </c>
      <c r="G13" s="49">
        <v>4</v>
      </c>
      <c r="I13" s="4">
        <v>487</v>
      </c>
      <c r="J13" s="17" t="s">
        <v>328</v>
      </c>
      <c r="K13" s="17" t="s">
        <v>200</v>
      </c>
    </row>
    <row r="14" spans="1:21" x14ac:dyDescent="0.2">
      <c r="A14" s="20">
        <v>44644.770833333299</v>
      </c>
      <c r="B14" t="s">
        <v>163</v>
      </c>
      <c r="C14" t="s">
        <v>5</v>
      </c>
      <c r="D14" t="s">
        <v>198</v>
      </c>
      <c r="E14" s="49">
        <v>3</v>
      </c>
      <c r="F14" s="48" t="s">
        <v>5</v>
      </c>
      <c r="G14" s="49">
        <v>5</v>
      </c>
      <c r="I14" s="4">
        <v>535</v>
      </c>
      <c r="J14" s="17" t="s">
        <v>328</v>
      </c>
      <c r="K14" s="17" t="s">
        <v>200</v>
      </c>
      <c r="M14" s="1" t="s">
        <v>252</v>
      </c>
    </row>
    <row r="15" spans="1:21" x14ac:dyDescent="0.2">
      <c r="B15" s="1" t="s">
        <v>405</v>
      </c>
      <c r="C15"/>
      <c r="D15"/>
      <c r="E15" s="49"/>
      <c r="F15" s="48"/>
      <c r="G15" s="49"/>
      <c r="J15" s="17"/>
      <c r="K15" s="17"/>
      <c r="M15" t="s">
        <v>253</v>
      </c>
      <c r="N15" s="15" t="s">
        <v>404</v>
      </c>
      <c r="O15" t="s">
        <v>121</v>
      </c>
      <c r="P15" t="s">
        <v>136</v>
      </c>
      <c r="Q15" s="4">
        <v>4</v>
      </c>
      <c r="R15" s="4">
        <v>0</v>
      </c>
    </row>
    <row r="16" spans="1:21" x14ac:dyDescent="0.2">
      <c r="E16" s="15"/>
      <c r="F16" s="15"/>
      <c r="G16" s="15"/>
      <c r="H16" s="15"/>
      <c r="I16" s="15"/>
      <c r="J16" s="37"/>
      <c r="K16" s="37"/>
      <c r="M16" t="s">
        <v>253</v>
      </c>
      <c r="N16" s="15" t="s">
        <v>404</v>
      </c>
      <c r="O16" t="s">
        <v>198</v>
      </c>
      <c r="P16" t="s">
        <v>163</v>
      </c>
      <c r="Q16" s="4">
        <v>4</v>
      </c>
      <c r="R16" s="4">
        <v>0</v>
      </c>
    </row>
    <row r="17" spans="1:19" x14ac:dyDescent="0.2">
      <c r="A17" s="20">
        <v>44638.770833333299</v>
      </c>
      <c r="B17" s="5" t="s">
        <v>11</v>
      </c>
      <c r="C17" s="4" t="s">
        <v>5</v>
      </c>
      <c r="D17" s="5" t="s">
        <v>250</v>
      </c>
      <c r="E17" s="49">
        <v>2</v>
      </c>
      <c r="F17" s="4" t="s">
        <v>5</v>
      </c>
      <c r="G17" s="49">
        <v>0</v>
      </c>
      <c r="I17" s="15">
        <v>842</v>
      </c>
      <c r="J17" s="37" t="s">
        <v>203</v>
      </c>
      <c r="K17" s="37" t="s">
        <v>204</v>
      </c>
      <c r="M17" t="s">
        <v>253</v>
      </c>
      <c r="N17" s="15" t="s">
        <v>404</v>
      </c>
      <c r="O17" t="s">
        <v>11</v>
      </c>
      <c r="P17" t="s">
        <v>250</v>
      </c>
      <c r="Q17" s="4">
        <v>4</v>
      </c>
      <c r="R17" s="4">
        <v>1</v>
      </c>
    </row>
    <row r="18" spans="1:19" x14ac:dyDescent="0.2">
      <c r="A18" s="20">
        <v>44640.729166666701</v>
      </c>
      <c r="B18" t="s">
        <v>250</v>
      </c>
      <c r="C18" t="s">
        <v>5</v>
      </c>
      <c r="D18" t="s">
        <v>11</v>
      </c>
      <c r="E18" s="49">
        <v>4</v>
      </c>
      <c r="F18" s="48" t="s">
        <v>5</v>
      </c>
      <c r="G18" s="49">
        <v>9</v>
      </c>
      <c r="H18" s="15"/>
      <c r="I18" s="15">
        <v>550</v>
      </c>
      <c r="J18" s="37" t="s">
        <v>203</v>
      </c>
      <c r="K18" s="37" t="s">
        <v>204</v>
      </c>
      <c r="M18" t="s">
        <v>253</v>
      </c>
      <c r="N18" s="15" t="s">
        <v>404</v>
      </c>
      <c r="O18" t="s">
        <v>181</v>
      </c>
      <c r="P18" t="s">
        <v>19</v>
      </c>
      <c r="Q18" s="4">
        <v>4</v>
      </c>
      <c r="R18" s="4">
        <v>1</v>
      </c>
    </row>
    <row r="19" spans="1:19" x14ac:dyDescent="0.2">
      <c r="A19" s="20">
        <v>44642.770833333299</v>
      </c>
      <c r="B19" t="s">
        <v>11</v>
      </c>
      <c r="C19" t="s">
        <v>5</v>
      </c>
      <c r="D19" t="s">
        <v>250</v>
      </c>
      <c r="E19" s="49">
        <v>4</v>
      </c>
      <c r="F19" s="48" t="s">
        <v>5</v>
      </c>
      <c r="G19" s="49">
        <v>5</v>
      </c>
      <c r="H19" s="15" t="s">
        <v>289</v>
      </c>
      <c r="I19" s="15">
        <v>832</v>
      </c>
      <c r="J19" s="37" t="s">
        <v>244</v>
      </c>
      <c r="K19" s="37" t="s">
        <v>329</v>
      </c>
      <c r="M19" t="s">
        <v>254</v>
      </c>
      <c r="N19" s="15" t="s">
        <v>404</v>
      </c>
      <c r="O19" t="s">
        <v>121</v>
      </c>
      <c r="P19" t="s">
        <v>181</v>
      </c>
      <c r="Q19" s="4">
        <v>4</v>
      </c>
      <c r="R19" s="4">
        <v>2</v>
      </c>
    </row>
    <row r="20" spans="1:19" x14ac:dyDescent="0.2">
      <c r="A20" s="20">
        <v>44645.770833333299</v>
      </c>
      <c r="B20" t="s">
        <v>250</v>
      </c>
      <c r="C20" t="s">
        <v>5</v>
      </c>
      <c r="D20" t="s">
        <v>11</v>
      </c>
      <c r="E20" s="49">
        <v>3</v>
      </c>
      <c r="F20" s="48" t="s">
        <v>5</v>
      </c>
      <c r="G20" s="49">
        <v>5</v>
      </c>
      <c r="H20" s="15"/>
      <c r="I20" s="15">
        <v>629</v>
      </c>
      <c r="J20" s="37" t="s">
        <v>244</v>
      </c>
      <c r="K20" s="37" t="s">
        <v>329</v>
      </c>
      <c r="M20" s="28" t="s">
        <v>254</v>
      </c>
      <c r="N20" s="15" t="s">
        <v>404</v>
      </c>
      <c r="O20" t="s">
        <v>198</v>
      </c>
      <c r="P20" t="s">
        <v>11</v>
      </c>
      <c r="Q20" s="29">
        <v>4</v>
      </c>
      <c r="R20" s="29">
        <v>2</v>
      </c>
    </row>
    <row r="21" spans="1:19" x14ac:dyDescent="0.2">
      <c r="A21" s="20">
        <v>44648.770833333299</v>
      </c>
      <c r="B21" t="s">
        <v>11</v>
      </c>
      <c r="C21" t="s">
        <v>5</v>
      </c>
      <c r="D21" t="s">
        <v>250</v>
      </c>
      <c r="E21" s="49">
        <v>6</v>
      </c>
      <c r="F21" s="48" t="s">
        <v>5</v>
      </c>
      <c r="G21" s="49">
        <v>3</v>
      </c>
      <c r="H21" s="15"/>
      <c r="I21" s="15">
        <v>862</v>
      </c>
      <c r="J21" s="37" t="s">
        <v>244</v>
      </c>
      <c r="K21" s="37" t="s">
        <v>329</v>
      </c>
      <c r="M21" t="s">
        <v>255</v>
      </c>
      <c r="N21" s="15" t="s">
        <v>404</v>
      </c>
      <c r="O21" t="s">
        <v>11</v>
      </c>
      <c r="P21" t="s">
        <v>181</v>
      </c>
      <c r="Q21" s="15">
        <v>1</v>
      </c>
      <c r="R21" s="4">
        <v>0</v>
      </c>
    </row>
    <row r="22" spans="1:19" x14ac:dyDescent="0.2">
      <c r="B22" s="1" t="s">
        <v>395</v>
      </c>
      <c r="C22"/>
      <c r="D22"/>
      <c r="E22" s="49"/>
      <c r="F22" s="48"/>
      <c r="G22" s="49"/>
      <c r="H22" s="15"/>
      <c r="I22" s="15"/>
      <c r="J22" s="37"/>
      <c r="K22" s="37"/>
      <c r="M22" t="s">
        <v>256</v>
      </c>
      <c r="N22" s="15" t="s">
        <v>404</v>
      </c>
      <c r="O22" t="s">
        <v>121</v>
      </c>
      <c r="P22" t="s">
        <v>198</v>
      </c>
      <c r="Q22" s="4">
        <v>4</v>
      </c>
      <c r="R22" s="4">
        <v>2</v>
      </c>
    </row>
    <row r="23" spans="1:19" x14ac:dyDescent="0.2">
      <c r="D23"/>
      <c r="E23" s="15"/>
      <c r="F23" s="15"/>
      <c r="G23" s="15"/>
      <c r="H23" s="15"/>
      <c r="I23" s="15"/>
      <c r="J23" s="35"/>
      <c r="K23" s="36"/>
      <c r="M23" t="s">
        <v>258</v>
      </c>
      <c r="Q23" s="4">
        <f>SUM(Q15:Q22)</f>
        <v>29</v>
      </c>
      <c r="R23" s="4">
        <f>SUM(R15:R22)</f>
        <v>8</v>
      </c>
    </row>
    <row r="24" spans="1:19" s="28" customFormat="1" x14ac:dyDescent="0.2">
      <c r="A24" s="20">
        <v>44638.770833333299</v>
      </c>
      <c r="B24" s="5" t="s">
        <v>181</v>
      </c>
      <c r="C24" s="4" t="s">
        <v>5</v>
      </c>
      <c r="D24" s="5" t="s">
        <v>19</v>
      </c>
      <c r="E24" s="49">
        <v>7</v>
      </c>
      <c r="F24" s="4" t="s">
        <v>5</v>
      </c>
      <c r="G24" s="49">
        <v>2</v>
      </c>
      <c r="H24" s="4"/>
      <c r="I24" s="15">
        <v>708</v>
      </c>
      <c r="J24" s="35" t="s">
        <v>368</v>
      </c>
      <c r="K24" s="38" t="s">
        <v>367</v>
      </c>
      <c r="L24"/>
      <c r="M24"/>
      <c r="N24"/>
      <c r="O24"/>
      <c r="P24"/>
      <c r="Q24"/>
      <c r="R24"/>
    </row>
    <row r="25" spans="1:19" x14ac:dyDescent="0.2">
      <c r="A25" s="20">
        <v>44641.770833333299</v>
      </c>
      <c r="B25" t="s">
        <v>19</v>
      </c>
      <c r="C25" t="s">
        <v>5</v>
      </c>
      <c r="D25" t="s">
        <v>181</v>
      </c>
      <c r="E25" s="49">
        <v>6</v>
      </c>
      <c r="F25" s="48" t="s">
        <v>5</v>
      </c>
      <c r="G25" s="49">
        <v>4</v>
      </c>
      <c r="I25" s="4">
        <v>740</v>
      </c>
      <c r="J25" t="s">
        <v>27</v>
      </c>
      <c r="K25" s="17" t="s">
        <v>367</v>
      </c>
      <c r="L25" s="28"/>
      <c r="M25" s="28"/>
      <c r="N25" s="28"/>
      <c r="O25" s="28"/>
      <c r="P25" s="28"/>
      <c r="Q25" s="28"/>
      <c r="R25" s="28"/>
    </row>
    <row r="26" spans="1:19" x14ac:dyDescent="0.2">
      <c r="A26" s="20">
        <v>44643.770833333299</v>
      </c>
      <c r="B26" t="s">
        <v>181</v>
      </c>
      <c r="C26" t="s">
        <v>5</v>
      </c>
      <c r="D26" t="s">
        <v>19</v>
      </c>
      <c r="E26" s="49">
        <v>3</v>
      </c>
      <c r="F26" s="48" t="s">
        <v>5</v>
      </c>
      <c r="G26" s="49">
        <v>2</v>
      </c>
      <c r="I26" s="29">
        <v>531</v>
      </c>
      <c r="J26" t="s">
        <v>27</v>
      </c>
      <c r="K26" s="17" t="s">
        <v>155</v>
      </c>
    </row>
    <row r="27" spans="1:19" x14ac:dyDescent="0.2">
      <c r="A27" s="20">
        <v>44645.770833333299</v>
      </c>
      <c r="B27" t="s">
        <v>19</v>
      </c>
      <c r="C27" t="s">
        <v>5</v>
      </c>
      <c r="D27" t="s">
        <v>181</v>
      </c>
      <c r="E27" s="49">
        <v>5</v>
      </c>
      <c r="F27" s="48" t="s">
        <v>5</v>
      </c>
      <c r="G27" s="49">
        <v>7</v>
      </c>
      <c r="I27" s="4">
        <v>822</v>
      </c>
      <c r="J27" t="s">
        <v>368</v>
      </c>
      <c r="K27" s="17" t="s">
        <v>367</v>
      </c>
    </row>
    <row r="28" spans="1:19" x14ac:dyDescent="0.2">
      <c r="A28" s="20">
        <v>44647.625</v>
      </c>
      <c r="B28" t="s">
        <v>181</v>
      </c>
      <c r="C28" t="s">
        <v>5</v>
      </c>
      <c r="D28" t="s">
        <v>19</v>
      </c>
      <c r="E28" s="49">
        <v>4</v>
      </c>
      <c r="F28" s="48" t="s">
        <v>5</v>
      </c>
      <c r="G28" s="49">
        <v>3</v>
      </c>
      <c r="I28" s="4">
        <v>507</v>
      </c>
      <c r="J28" t="s">
        <v>27</v>
      </c>
      <c r="K28" s="17" t="s">
        <v>155</v>
      </c>
    </row>
    <row r="29" spans="1:19" x14ac:dyDescent="0.2">
      <c r="B29" s="1" t="s">
        <v>396</v>
      </c>
      <c r="E29" s="50"/>
      <c r="F29" s="44"/>
      <c r="G29" s="50"/>
      <c r="J29" s="35"/>
      <c r="K29" s="38"/>
      <c r="Q29" s="4"/>
      <c r="R29" s="4"/>
      <c r="S29" s="4"/>
    </row>
    <row r="30" spans="1:19" x14ac:dyDescent="0.2">
      <c r="B30"/>
      <c r="D30"/>
      <c r="E30" s="50"/>
      <c r="F30" s="44"/>
      <c r="G30" s="50"/>
      <c r="H30" s="15"/>
      <c r="J30" s="35"/>
      <c r="K30" s="38"/>
    </row>
    <row r="31" spans="1:19" x14ac:dyDescent="0.2">
      <c r="A31" s="19" t="s">
        <v>344</v>
      </c>
      <c r="E31" s="51"/>
      <c r="F31" s="20"/>
      <c r="G31" s="51"/>
      <c r="J31" s="35"/>
      <c r="K31" s="36"/>
    </row>
    <row r="32" spans="1:19" x14ac:dyDescent="0.2">
      <c r="A32" s="20">
        <v>44655.770833333299</v>
      </c>
      <c r="B32" t="s">
        <v>121</v>
      </c>
      <c r="C32" s="4" t="s">
        <v>5</v>
      </c>
      <c r="D32" t="s">
        <v>181</v>
      </c>
      <c r="E32" s="50">
        <v>6</v>
      </c>
      <c r="F32" s="44" t="s">
        <v>5</v>
      </c>
      <c r="G32" s="50">
        <v>4</v>
      </c>
      <c r="I32" s="4">
        <v>702</v>
      </c>
      <c r="J32" t="s">
        <v>328</v>
      </c>
      <c r="K32" s="5" t="s">
        <v>200</v>
      </c>
    </row>
    <row r="33" spans="1:12" x14ac:dyDescent="0.2">
      <c r="A33" s="20">
        <v>44657.770833333299</v>
      </c>
      <c r="B33" t="s">
        <v>181</v>
      </c>
      <c r="C33" s="4" t="s">
        <v>5</v>
      </c>
      <c r="D33" t="s">
        <v>121</v>
      </c>
      <c r="E33" s="50">
        <v>10</v>
      </c>
      <c r="F33" s="48" t="s">
        <v>5</v>
      </c>
      <c r="G33" s="50">
        <v>8</v>
      </c>
      <c r="I33" s="29">
        <v>667</v>
      </c>
      <c r="J33" t="s">
        <v>328</v>
      </c>
      <c r="K33" s="5" t="s">
        <v>200</v>
      </c>
    </row>
    <row r="34" spans="1:12" x14ac:dyDescent="0.2">
      <c r="A34" s="20">
        <v>44659.770833333299</v>
      </c>
      <c r="B34" t="s">
        <v>121</v>
      </c>
      <c r="C34" s="4" t="s">
        <v>5</v>
      </c>
      <c r="D34" t="s">
        <v>181</v>
      </c>
      <c r="E34" s="50">
        <v>10</v>
      </c>
      <c r="F34" s="48" t="s">
        <v>5</v>
      </c>
      <c r="G34" s="50">
        <v>2</v>
      </c>
      <c r="I34" s="4">
        <v>721</v>
      </c>
      <c r="J34" t="s">
        <v>203</v>
      </c>
      <c r="K34" s="5" t="s">
        <v>204</v>
      </c>
    </row>
    <row r="35" spans="1:12" x14ac:dyDescent="0.2">
      <c r="A35" s="20">
        <v>44661.770833333299</v>
      </c>
      <c r="B35" t="s">
        <v>181</v>
      </c>
      <c r="C35" s="4" t="s">
        <v>5</v>
      </c>
      <c r="D35" t="s">
        <v>121</v>
      </c>
      <c r="E35" s="50">
        <v>2</v>
      </c>
      <c r="F35" s="48" t="s">
        <v>5</v>
      </c>
      <c r="G35" s="50">
        <v>4</v>
      </c>
      <c r="I35" s="4">
        <v>654</v>
      </c>
      <c r="J35" t="s">
        <v>203</v>
      </c>
      <c r="K35" s="5" t="s">
        <v>204</v>
      </c>
    </row>
    <row r="36" spans="1:12" x14ac:dyDescent="0.2">
      <c r="A36" s="20">
        <v>44663.770833333299</v>
      </c>
      <c r="B36" t="s">
        <v>121</v>
      </c>
      <c r="C36" s="4" t="s">
        <v>5</v>
      </c>
      <c r="D36" t="s">
        <v>181</v>
      </c>
      <c r="E36" s="50">
        <v>3</v>
      </c>
      <c r="F36" s="48" t="s">
        <v>5</v>
      </c>
      <c r="G36" s="50">
        <v>4</v>
      </c>
      <c r="H36" s="4" t="s">
        <v>289</v>
      </c>
      <c r="I36" s="4">
        <v>719</v>
      </c>
      <c r="J36" t="s">
        <v>328</v>
      </c>
      <c r="K36" s="5" t="s">
        <v>200</v>
      </c>
    </row>
    <row r="37" spans="1:12" x14ac:dyDescent="0.2">
      <c r="A37" s="20">
        <v>44665.770833333299</v>
      </c>
      <c r="B37" t="s">
        <v>181</v>
      </c>
      <c r="C37" s="4" t="s">
        <v>5</v>
      </c>
      <c r="D37" t="s">
        <v>121</v>
      </c>
      <c r="E37" s="50">
        <v>4</v>
      </c>
      <c r="F37" s="48" t="s">
        <v>5</v>
      </c>
      <c r="G37" s="50">
        <v>5</v>
      </c>
      <c r="H37" s="4" t="s">
        <v>408</v>
      </c>
      <c r="I37" s="4">
        <v>922</v>
      </c>
      <c r="J37" t="s">
        <v>203</v>
      </c>
      <c r="K37" s="5" t="s">
        <v>204</v>
      </c>
      <c r="L37" s="17"/>
    </row>
    <row r="38" spans="1:12" x14ac:dyDescent="0.2">
      <c r="B38" s="3" t="s">
        <v>406</v>
      </c>
      <c r="D38"/>
      <c r="E38" s="50"/>
      <c r="F38" s="44"/>
      <c r="G38" s="50"/>
      <c r="L38" s="17"/>
    </row>
    <row r="39" spans="1:12" x14ac:dyDescent="0.2">
      <c r="E39" s="50"/>
      <c r="F39" s="44"/>
      <c r="G39" s="50"/>
    </row>
    <row r="40" spans="1:12" x14ac:dyDescent="0.2">
      <c r="A40" s="20">
        <v>44654.708333333299</v>
      </c>
      <c r="B40" t="s">
        <v>198</v>
      </c>
      <c r="C40" s="4" t="s">
        <v>5</v>
      </c>
      <c r="D40" s="5" t="s">
        <v>11</v>
      </c>
      <c r="E40" s="50">
        <v>5</v>
      </c>
      <c r="F40" s="44" t="s">
        <v>5</v>
      </c>
      <c r="G40" s="50">
        <v>4</v>
      </c>
      <c r="H40" s="4" t="s">
        <v>289</v>
      </c>
      <c r="I40" s="4">
        <v>607</v>
      </c>
      <c r="J40" t="s">
        <v>244</v>
      </c>
      <c r="K40" s="5" t="s">
        <v>329</v>
      </c>
    </row>
    <row r="41" spans="1:12" x14ac:dyDescent="0.2">
      <c r="A41" s="20">
        <v>44656.770833333299</v>
      </c>
      <c r="B41" t="s">
        <v>11</v>
      </c>
      <c r="C41" s="4" t="s">
        <v>5</v>
      </c>
      <c r="D41" t="s">
        <v>198</v>
      </c>
      <c r="E41" s="50">
        <v>6</v>
      </c>
      <c r="F41" s="48" t="s">
        <v>5</v>
      </c>
      <c r="G41" s="50">
        <v>5</v>
      </c>
      <c r="I41" s="4">
        <v>730</v>
      </c>
      <c r="J41" t="s">
        <v>244</v>
      </c>
      <c r="K41" s="5" t="s">
        <v>329</v>
      </c>
      <c r="L41" s="17"/>
    </row>
    <row r="42" spans="1:12" x14ac:dyDescent="0.2">
      <c r="A42" s="20">
        <v>44658.770833333299</v>
      </c>
      <c r="B42" t="s">
        <v>198</v>
      </c>
      <c r="C42" s="4" t="s">
        <v>5</v>
      </c>
      <c r="D42" t="s">
        <v>11</v>
      </c>
      <c r="E42" s="50">
        <v>4</v>
      </c>
      <c r="F42" s="48" t="s">
        <v>5</v>
      </c>
      <c r="G42" s="50">
        <v>8</v>
      </c>
      <c r="I42" s="4">
        <v>587</v>
      </c>
      <c r="J42" t="s">
        <v>27</v>
      </c>
      <c r="K42" s="5" t="s">
        <v>155</v>
      </c>
    </row>
    <row r="43" spans="1:12" x14ac:dyDescent="0.2">
      <c r="A43" s="20">
        <v>44660.708333333299</v>
      </c>
      <c r="B43" t="s">
        <v>11</v>
      </c>
      <c r="C43" s="4" t="s">
        <v>5</v>
      </c>
      <c r="D43" t="s">
        <v>198</v>
      </c>
      <c r="E43" s="50">
        <v>5</v>
      </c>
      <c r="F43" s="48" t="s">
        <v>5</v>
      </c>
      <c r="G43" s="50">
        <v>6</v>
      </c>
      <c r="I43" s="4">
        <v>907</v>
      </c>
      <c r="J43" t="s">
        <v>27</v>
      </c>
      <c r="K43" s="5" t="s">
        <v>155</v>
      </c>
    </row>
    <row r="44" spans="1:12" x14ac:dyDescent="0.2">
      <c r="A44" s="20">
        <v>44662.770833333299</v>
      </c>
      <c r="B44" t="s">
        <v>198</v>
      </c>
      <c r="C44" s="4" t="s">
        <v>5</v>
      </c>
      <c r="D44" t="s">
        <v>11</v>
      </c>
      <c r="E44" s="49">
        <v>9</v>
      </c>
      <c r="F44" s="48" t="s">
        <v>5</v>
      </c>
      <c r="G44" s="49">
        <v>4</v>
      </c>
      <c r="I44" s="4">
        <v>437</v>
      </c>
      <c r="J44" t="s">
        <v>244</v>
      </c>
      <c r="K44" s="5" t="s">
        <v>329</v>
      </c>
    </row>
    <row r="45" spans="1:12" x14ac:dyDescent="0.2">
      <c r="A45" s="20">
        <v>44664.770833333299</v>
      </c>
      <c r="B45" t="s">
        <v>11</v>
      </c>
      <c r="C45" s="4" t="s">
        <v>5</v>
      </c>
      <c r="D45" t="s">
        <v>198</v>
      </c>
      <c r="E45" s="49">
        <v>2</v>
      </c>
      <c r="F45" s="48" t="s">
        <v>5</v>
      </c>
      <c r="G45" s="49">
        <v>3</v>
      </c>
      <c r="H45" s="4" t="s">
        <v>289</v>
      </c>
      <c r="I45" s="4">
        <v>963</v>
      </c>
      <c r="J45" t="s">
        <v>27</v>
      </c>
      <c r="K45" s="5" t="s">
        <v>155</v>
      </c>
    </row>
    <row r="46" spans="1:12" x14ac:dyDescent="0.2">
      <c r="B46" s="3" t="s">
        <v>407</v>
      </c>
      <c r="E46" s="49"/>
      <c r="G46" s="49"/>
    </row>
    <row r="47" spans="1:12" x14ac:dyDescent="0.2">
      <c r="E47" s="49"/>
      <c r="G47" s="49"/>
    </row>
    <row r="48" spans="1:12" x14ac:dyDescent="0.2">
      <c r="A48" s="19" t="s">
        <v>39</v>
      </c>
      <c r="B48"/>
      <c r="E48" s="49"/>
      <c r="G48" s="49"/>
    </row>
    <row r="49" spans="1:11" x14ac:dyDescent="0.2">
      <c r="A49" s="20">
        <v>44673.770833333299</v>
      </c>
      <c r="B49" s="5" t="s">
        <v>11</v>
      </c>
      <c r="C49" s="4" t="s">
        <v>5</v>
      </c>
      <c r="D49" s="5" t="s">
        <v>181</v>
      </c>
      <c r="E49" s="49">
        <v>7</v>
      </c>
      <c r="F49" s="4" t="s">
        <v>5</v>
      </c>
      <c r="G49" s="49">
        <v>4</v>
      </c>
      <c r="I49" s="4">
        <v>1000</v>
      </c>
      <c r="J49" t="s">
        <v>27</v>
      </c>
      <c r="K49" s="5" t="s">
        <v>203</v>
      </c>
    </row>
    <row r="50" spans="1:11" x14ac:dyDescent="0.2">
      <c r="B50" s="1" t="s">
        <v>115</v>
      </c>
      <c r="E50" s="49"/>
      <c r="G50" s="49"/>
    </row>
    <row r="51" spans="1:11" x14ac:dyDescent="0.2">
      <c r="B51"/>
      <c r="E51" s="49"/>
      <c r="G51" s="49"/>
    </row>
    <row r="52" spans="1:11" x14ac:dyDescent="0.2">
      <c r="A52" s="19" t="s">
        <v>387</v>
      </c>
      <c r="E52" s="49"/>
      <c r="G52" s="49"/>
    </row>
    <row r="53" spans="1:11" x14ac:dyDescent="0.2">
      <c r="A53" s="20">
        <v>44671.770833333299</v>
      </c>
      <c r="B53" t="s">
        <v>121</v>
      </c>
      <c r="C53" s="4" t="s">
        <v>5</v>
      </c>
      <c r="D53" t="s">
        <v>198</v>
      </c>
      <c r="E53" s="49">
        <v>4</v>
      </c>
      <c r="F53" s="44" t="s">
        <v>5</v>
      </c>
      <c r="G53" s="49">
        <v>3</v>
      </c>
      <c r="I53" s="4">
        <v>712</v>
      </c>
      <c r="J53" t="s">
        <v>244</v>
      </c>
      <c r="K53" s="5" t="s">
        <v>329</v>
      </c>
    </row>
    <row r="54" spans="1:11" x14ac:dyDescent="0.2">
      <c r="A54" s="20">
        <v>44673.770833333299</v>
      </c>
      <c r="B54" t="s">
        <v>198</v>
      </c>
      <c r="C54" s="4" t="s">
        <v>5</v>
      </c>
      <c r="D54" t="s">
        <v>121</v>
      </c>
      <c r="E54" s="49">
        <v>4</v>
      </c>
      <c r="F54" s="48" t="s">
        <v>5</v>
      </c>
      <c r="G54" s="49">
        <v>3</v>
      </c>
      <c r="I54" s="4">
        <v>777</v>
      </c>
      <c r="J54" t="s">
        <v>244</v>
      </c>
      <c r="K54" s="5" t="s">
        <v>329</v>
      </c>
    </row>
    <row r="55" spans="1:11" x14ac:dyDescent="0.2">
      <c r="A55" s="20">
        <v>44675.708333333299</v>
      </c>
      <c r="B55" t="s">
        <v>121</v>
      </c>
      <c r="C55" s="4" t="s">
        <v>5</v>
      </c>
      <c r="D55" t="s">
        <v>198</v>
      </c>
      <c r="E55" s="49">
        <v>8</v>
      </c>
      <c r="F55" s="48" t="s">
        <v>5</v>
      </c>
      <c r="G55" s="49">
        <v>3</v>
      </c>
      <c r="I55" s="4">
        <v>957</v>
      </c>
      <c r="J55" t="s">
        <v>244</v>
      </c>
      <c r="K55" s="5" t="s">
        <v>329</v>
      </c>
    </row>
    <row r="56" spans="1:11" x14ac:dyDescent="0.2">
      <c r="A56" s="20">
        <v>44678.770833333299</v>
      </c>
      <c r="B56" t="s">
        <v>198</v>
      </c>
      <c r="C56" s="4" t="s">
        <v>5</v>
      </c>
      <c r="D56" t="s">
        <v>121</v>
      </c>
      <c r="E56" s="49">
        <v>3</v>
      </c>
      <c r="F56" s="48" t="s">
        <v>5</v>
      </c>
      <c r="G56" s="49">
        <v>4</v>
      </c>
      <c r="I56" s="4">
        <v>1027</v>
      </c>
      <c r="J56" t="s">
        <v>328</v>
      </c>
      <c r="K56" s="5" t="s">
        <v>200</v>
      </c>
    </row>
    <row r="57" spans="1:11" x14ac:dyDescent="0.2">
      <c r="A57" s="20">
        <v>44680.770833333299</v>
      </c>
      <c r="B57" t="s">
        <v>121</v>
      </c>
      <c r="C57" s="4" t="s">
        <v>5</v>
      </c>
      <c r="D57" t="s">
        <v>198</v>
      </c>
      <c r="E57" s="49">
        <v>6</v>
      </c>
      <c r="F57" s="48" t="s">
        <v>5</v>
      </c>
      <c r="G57" s="49">
        <v>8</v>
      </c>
      <c r="I57" s="4">
        <v>1121</v>
      </c>
      <c r="J57" t="s">
        <v>328</v>
      </c>
      <c r="K57" s="5" t="s">
        <v>200</v>
      </c>
    </row>
    <row r="58" spans="1:11" x14ac:dyDescent="0.2">
      <c r="A58" s="20">
        <v>44683.770833333299</v>
      </c>
      <c r="B58" t="s">
        <v>198</v>
      </c>
      <c r="C58" s="4" t="s">
        <v>5</v>
      </c>
      <c r="D58" t="s">
        <v>121</v>
      </c>
      <c r="E58" s="49">
        <v>4</v>
      </c>
      <c r="F58" s="48" t="s">
        <v>5</v>
      </c>
      <c r="G58" s="49">
        <v>6</v>
      </c>
      <c r="I58" s="4">
        <v>1377</v>
      </c>
      <c r="J58" t="s">
        <v>328</v>
      </c>
      <c r="K58" s="5" t="s">
        <v>200</v>
      </c>
    </row>
    <row r="59" spans="1:11" x14ac:dyDescent="0.2">
      <c r="A59" s="21"/>
      <c r="B59" s="1" t="s">
        <v>409</v>
      </c>
      <c r="D59" s="6"/>
    </row>
    <row r="61" spans="1:11" x14ac:dyDescent="0.2">
      <c r="J61" s="1" t="s">
        <v>114</v>
      </c>
    </row>
    <row r="62" spans="1:11" x14ac:dyDescent="0.2">
      <c r="J62" s="17" t="s">
        <v>27</v>
      </c>
      <c r="K62" s="4">
        <f>COUNTIFS($J$2:$K$58,J62)</f>
        <v>7</v>
      </c>
    </row>
    <row r="63" spans="1:11" x14ac:dyDescent="0.2">
      <c r="J63" s="17" t="s">
        <v>244</v>
      </c>
      <c r="K63" s="4">
        <f>COUNTIFS($J$2:$K$58,J63)</f>
        <v>10</v>
      </c>
    </row>
    <row r="64" spans="1:11" x14ac:dyDescent="0.2">
      <c r="J64" s="17" t="s">
        <v>245</v>
      </c>
      <c r="K64" s="4">
        <f>COUNTIFS($J$2:$K$58,J64)</f>
        <v>1</v>
      </c>
    </row>
    <row r="65" spans="10:11" x14ac:dyDescent="0.2">
      <c r="J65" s="37" t="s">
        <v>203</v>
      </c>
      <c r="K65" s="4">
        <f>COUNTIFS($J$2:$K$58,J65)</f>
        <v>6</v>
      </c>
    </row>
    <row r="66" spans="10:11" x14ac:dyDescent="0.2">
      <c r="J66" t="s">
        <v>368</v>
      </c>
      <c r="K66" s="4">
        <f>COUNTIFS($J$2:$K$58,J66)</f>
        <v>2</v>
      </c>
    </row>
    <row r="67" spans="10:11" x14ac:dyDescent="0.2">
      <c r="J67" t="s">
        <v>328</v>
      </c>
      <c r="K67" s="4">
        <f>COUNTIFS($J$2:$K$58,J67)</f>
        <v>9</v>
      </c>
    </row>
    <row r="68" spans="10:11" x14ac:dyDescent="0.2">
      <c r="J68" s="17" t="s">
        <v>200</v>
      </c>
      <c r="K68" s="4">
        <f>COUNTIFS($J$2:$K$58,J68)</f>
        <v>9</v>
      </c>
    </row>
    <row r="69" spans="10:11" x14ac:dyDescent="0.2">
      <c r="J69" s="37" t="s">
        <v>204</v>
      </c>
      <c r="K69" s="4">
        <f>COUNTIFS($J$2:$K$58,J69)</f>
        <v>5</v>
      </c>
    </row>
    <row r="70" spans="10:11" x14ac:dyDescent="0.2">
      <c r="J70" t="s">
        <v>369</v>
      </c>
      <c r="K70" s="4">
        <f>COUNTIFS($J$2:$K$58,J70)</f>
        <v>3</v>
      </c>
    </row>
    <row r="71" spans="10:11" x14ac:dyDescent="0.2">
      <c r="J71" s="17" t="s">
        <v>370</v>
      </c>
      <c r="K71" s="4">
        <f>COUNTIFS($J$2:$K$58,J71)</f>
        <v>3</v>
      </c>
    </row>
    <row r="72" spans="10:11" x14ac:dyDescent="0.2">
      <c r="J72" s="17" t="s">
        <v>158</v>
      </c>
      <c r="K72" s="4">
        <f>COUNTIFS($J$2:$K$58,J72)</f>
        <v>1</v>
      </c>
    </row>
    <row r="73" spans="10:11" x14ac:dyDescent="0.2">
      <c r="J73" s="17" t="s">
        <v>329</v>
      </c>
      <c r="K73" s="4">
        <f>COUNTIFS($J$2:$K$58,J73)</f>
        <v>10</v>
      </c>
    </row>
    <row r="74" spans="10:11" x14ac:dyDescent="0.2">
      <c r="J74" s="17" t="s">
        <v>155</v>
      </c>
      <c r="K74" s="4">
        <f>COUNTIFS($J$2:$K$58,J74)</f>
        <v>5</v>
      </c>
    </row>
    <row r="75" spans="10:11" x14ac:dyDescent="0.2">
      <c r="J75" s="17" t="s">
        <v>367</v>
      </c>
      <c r="K75" s="4">
        <f>COUNTIFS($J$2:$K$58,J75)</f>
        <v>3</v>
      </c>
    </row>
    <row r="76" spans="10:11" x14ac:dyDescent="0.2">
      <c r="J76" s="17" t="s">
        <v>173</v>
      </c>
      <c r="K76" s="4">
        <f>SUM(K62:K75)</f>
        <v>74</v>
      </c>
    </row>
  </sheetData>
  <sortState xmlns:xlrd2="http://schemas.microsoft.com/office/spreadsheetml/2017/richdata2" ref="J62:K75">
    <sortCondition ref="J62:J75"/>
  </sortState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&amp;LSalibandyliitto&amp;CMiesten F-liigan pudotuspeliottelut kaudella 2021-22&amp;R6.5.2022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5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67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34755</v>
      </c>
      <c r="C4" s="5" t="s">
        <v>4</v>
      </c>
      <c r="D4" s="8" t="s">
        <v>5</v>
      </c>
      <c r="E4" s="5" t="s">
        <v>11</v>
      </c>
      <c r="F4" s="4">
        <v>4</v>
      </c>
      <c r="G4" s="4" t="s">
        <v>5</v>
      </c>
      <c r="H4" s="4">
        <v>7</v>
      </c>
      <c r="I4" s="4">
        <v>170</v>
      </c>
      <c r="J4" t="s">
        <v>31</v>
      </c>
      <c r="K4" t="s">
        <v>32</v>
      </c>
      <c r="M4" s="5" t="s">
        <v>6</v>
      </c>
      <c r="N4" s="4">
        <v>7</v>
      </c>
      <c r="O4" s="4">
        <v>6</v>
      </c>
      <c r="P4" s="4">
        <v>0</v>
      </c>
      <c r="Q4" s="4">
        <v>1</v>
      </c>
      <c r="R4" s="4">
        <f>SUM(F9+H10+F27+H28+F29+H37+F38)</f>
        <v>33</v>
      </c>
      <c r="S4" s="4">
        <f>SUM(H9+F10+H27+F28+H29+F37+H38)</f>
        <v>23</v>
      </c>
      <c r="T4" s="4">
        <v>12</v>
      </c>
    </row>
    <row r="5" spans="1:20" x14ac:dyDescent="0.2">
      <c r="A5" s="12">
        <v>34756</v>
      </c>
      <c r="C5" s="5" t="s">
        <v>11</v>
      </c>
      <c r="D5" s="9" t="s">
        <v>5</v>
      </c>
      <c r="E5" s="5" t="s">
        <v>4</v>
      </c>
      <c r="F5" s="4">
        <v>2</v>
      </c>
      <c r="G5" s="4" t="s">
        <v>5</v>
      </c>
      <c r="H5" s="4">
        <v>4</v>
      </c>
      <c r="I5" s="4">
        <v>220</v>
      </c>
      <c r="J5" t="s">
        <v>62</v>
      </c>
      <c r="K5" t="s">
        <v>35</v>
      </c>
      <c r="M5" s="5" t="s">
        <v>4</v>
      </c>
      <c r="N5" s="4">
        <v>8</v>
      </c>
      <c r="O5" s="4">
        <v>4</v>
      </c>
      <c r="P5" s="4">
        <v>0</v>
      </c>
      <c r="Q5" s="4">
        <v>4</v>
      </c>
      <c r="R5" s="4">
        <f>SUM(F4+H5+F6+F22+H23+F24+F37+H38)</f>
        <v>27</v>
      </c>
      <c r="S5" s="4">
        <f>SUM(H4+F5+H6+H22+F23+H24+H37+F38)</f>
        <v>30</v>
      </c>
      <c r="T5" s="4">
        <v>8</v>
      </c>
    </row>
    <row r="6" spans="1:20" x14ac:dyDescent="0.2">
      <c r="A6" s="12">
        <v>34762</v>
      </c>
      <c r="C6" s="5" t="s">
        <v>4</v>
      </c>
      <c r="D6" s="8" t="s">
        <v>5</v>
      </c>
      <c r="E6" s="5" t="s">
        <v>11</v>
      </c>
      <c r="F6" s="4">
        <v>2</v>
      </c>
      <c r="G6" s="4" t="s">
        <v>5</v>
      </c>
      <c r="H6" s="4">
        <v>1</v>
      </c>
      <c r="I6" s="4">
        <v>220</v>
      </c>
      <c r="J6" t="s">
        <v>62</v>
      </c>
      <c r="K6" t="s">
        <v>74</v>
      </c>
      <c r="M6" s="5" t="s">
        <v>20</v>
      </c>
      <c r="N6" s="4">
        <v>6</v>
      </c>
      <c r="O6" s="4">
        <v>4</v>
      </c>
      <c r="P6" s="4">
        <v>0</v>
      </c>
      <c r="Q6" s="4">
        <v>2</v>
      </c>
      <c r="R6" s="4">
        <f>SUM(F17+H18+H22+F23+H24+H33)</f>
        <v>23</v>
      </c>
      <c r="S6" s="4">
        <f>SUM(H17+F18+F22+H23+F24+F33)</f>
        <v>17</v>
      </c>
      <c r="T6" s="4">
        <v>8</v>
      </c>
    </row>
    <row r="7" spans="1:20" x14ac:dyDescent="0.2">
      <c r="C7" s="3" t="s">
        <v>83</v>
      </c>
      <c r="D7" s="8"/>
      <c r="M7" s="5" t="s">
        <v>36</v>
      </c>
      <c r="N7" s="4">
        <v>6</v>
      </c>
      <c r="O7" s="4">
        <v>3</v>
      </c>
      <c r="P7" s="4">
        <v>0</v>
      </c>
      <c r="Q7" s="4">
        <v>3</v>
      </c>
      <c r="R7" s="4">
        <f>SUM(F13+H14+H27+F28+H29+F33)</f>
        <v>25</v>
      </c>
      <c r="S7" s="4">
        <f>SUM(H13+F14+F27+H28+F29+H33)</f>
        <v>24</v>
      </c>
      <c r="T7" s="4">
        <v>6</v>
      </c>
    </row>
    <row r="8" spans="1:20" x14ac:dyDescent="0.2">
      <c r="D8" s="8"/>
      <c r="M8" s="5" t="s">
        <v>87</v>
      </c>
      <c r="N8" s="4">
        <v>2</v>
      </c>
      <c r="O8" s="4">
        <v>0</v>
      </c>
      <c r="P8" s="4">
        <v>0</v>
      </c>
      <c r="Q8" s="4">
        <v>2</v>
      </c>
      <c r="R8" s="4">
        <f>SUM(H17+F18)</f>
        <v>3</v>
      </c>
      <c r="S8" s="4">
        <f>SUM(F17+H18)</f>
        <v>9</v>
      </c>
      <c r="T8" s="4">
        <v>0</v>
      </c>
    </row>
    <row r="9" spans="1:20" x14ac:dyDescent="0.2">
      <c r="A9" s="12">
        <v>34755</v>
      </c>
      <c r="C9" s="5" t="s">
        <v>6</v>
      </c>
      <c r="D9" s="8" t="s">
        <v>5</v>
      </c>
      <c r="E9" s="5" t="s">
        <v>19</v>
      </c>
      <c r="F9" s="4">
        <v>6</v>
      </c>
      <c r="G9" s="4" t="s">
        <v>5</v>
      </c>
      <c r="H9" s="4">
        <v>3</v>
      </c>
      <c r="I9" s="4">
        <v>82</v>
      </c>
      <c r="J9" t="s">
        <v>26</v>
      </c>
      <c r="K9" t="s">
        <v>90</v>
      </c>
      <c r="M9" s="5" t="s">
        <v>85</v>
      </c>
      <c r="N9" s="4">
        <v>2</v>
      </c>
      <c r="O9" s="4">
        <v>0</v>
      </c>
      <c r="P9" s="4">
        <v>0</v>
      </c>
      <c r="Q9" s="4">
        <v>2</v>
      </c>
      <c r="R9" s="4">
        <f>SUM(H13+F14)</f>
        <v>8</v>
      </c>
      <c r="S9" s="4">
        <f>SUM(F13+H14)</f>
        <v>12</v>
      </c>
      <c r="T9" s="4">
        <v>0</v>
      </c>
    </row>
    <row r="10" spans="1:20" x14ac:dyDescent="0.2">
      <c r="A10" s="12">
        <v>34756</v>
      </c>
      <c r="C10" s="5" t="s">
        <v>19</v>
      </c>
      <c r="D10" s="8" t="s">
        <v>5</v>
      </c>
      <c r="E10" s="5" t="s">
        <v>6</v>
      </c>
      <c r="F10" s="4">
        <v>4</v>
      </c>
      <c r="G10" s="4" t="s">
        <v>5</v>
      </c>
      <c r="H10" s="4">
        <v>5</v>
      </c>
      <c r="I10" s="4">
        <v>220</v>
      </c>
      <c r="J10" t="s">
        <v>31</v>
      </c>
      <c r="K10" t="s">
        <v>32</v>
      </c>
      <c r="M10" s="5" t="s">
        <v>19</v>
      </c>
      <c r="N10" s="4">
        <v>2</v>
      </c>
      <c r="O10" s="4">
        <v>0</v>
      </c>
      <c r="P10" s="4">
        <v>0</v>
      </c>
      <c r="Q10" s="4">
        <v>2</v>
      </c>
      <c r="R10" s="4">
        <f>SUM(H9+F10)</f>
        <v>7</v>
      </c>
      <c r="S10" s="4">
        <f>SUM(F9+H10)</f>
        <v>11</v>
      </c>
      <c r="T10" s="4">
        <v>0</v>
      </c>
    </row>
    <row r="11" spans="1:20" x14ac:dyDescent="0.2">
      <c r="C11" s="3" t="s">
        <v>84</v>
      </c>
      <c r="D11" s="8"/>
      <c r="M11" s="5" t="s">
        <v>11</v>
      </c>
      <c r="N11" s="4">
        <v>3</v>
      </c>
      <c r="O11" s="4">
        <v>1</v>
      </c>
      <c r="P11" s="4">
        <v>0</v>
      </c>
      <c r="Q11" s="4">
        <v>2</v>
      </c>
      <c r="R11" s="4">
        <f>SUM(H4+F5+H6)</f>
        <v>10</v>
      </c>
      <c r="S11" s="4">
        <f>SUM(F4+H5+F6)</f>
        <v>10</v>
      </c>
      <c r="T11" s="4">
        <v>2</v>
      </c>
    </row>
    <row r="12" spans="1:20" x14ac:dyDescent="0.2">
      <c r="D12" s="8"/>
      <c r="N12" s="4">
        <f>SUM(N4:N11)</f>
        <v>36</v>
      </c>
      <c r="O12" s="4">
        <f t="shared" ref="O12:T12" si="0">SUM(O4:O11)</f>
        <v>18</v>
      </c>
      <c r="P12" s="4">
        <f t="shared" si="0"/>
        <v>0</v>
      </c>
      <c r="Q12" s="4">
        <f t="shared" si="0"/>
        <v>18</v>
      </c>
      <c r="R12" s="4">
        <f t="shared" si="0"/>
        <v>136</v>
      </c>
      <c r="S12" s="4">
        <f t="shared" si="0"/>
        <v>136</v>
      </c>
      <c r="T12" s="4">
        <f t="shared" si="0"/>
        <v>36</v>
      </c>
    </row>
    <row r="13" spans="1:20" x14ac:dyDescent="0.2">
      <c r="A13" s="12">
        <v>34755</v>
      </c>
      <c r="C13" s="5" t="s">
        <v>36</v>
      </c>
      <c r="D13" s="8" t="s">
        <v>5</v>
      </c>
      <c r="E13" s="5" t="s">
        <v>85</v>
      </c>
      <c r="F13" s="4">
        <v>6</v>
      </c>
      <c r="G13" s="4" t="s">
        <v>5</v>
      </c>
      <c r="H13" s="4">
        <v>5</v>
      </c>
      <c r="I13" s="4">
        <v>350</v>
      </c>
      <c r="J13" t="s">
        <v>62</v>
      </c>
      <c r="K13" t="s">
        <v>35</v>
      </c>
    </row>
    <row r="14" spans="1:20" x14ac:dyDescent="0.2">
      <c r="A14" s="12">
        <v>34756</v>
      </c>
      <c r="C14" s="5" t="s">
        <v>85</v>
      </c>
      <c r="D14" s="8" t="s">
        <v>5</v>
      </c>
      <c r="E14" s="5" t="s">
        <v>36</v>
      </c>
      <c r="F14" s="4">
        <v>3</v>
      </c>
      <c r="G14" s="4" t="s">
        <v>5</v>
      </c>
      <c r="H14" s="4">
        <v>6</v>
      </c>
      <c r="I14" s="4">
        <v>123</v>
      </c>
      <c r="J14" t="s">
        <v>75</v>
      </c>
      <c r="K14" t="s">
        <v>17</v>
      </c>
    </row>
    <row r="15" spans="1:20" x14ac:dyDescent="0.2">
      <c r="C15" s="3" t="s">
        <v>86</v>
      </c>
      <c r="D15" s="8"/>
      <c r="M15" s="1" t="s">
        <v>252</v>
      </c>
    </row>
    <row r="16" spans="1:20" x14ac:dyDescent="0.2">
      <c r="D16" s="8"/>
      <c r="M16" t="s">
        <v>253</v>
      </c>
      <c r="N16" s="15" t="s">
        <v>264</v>
      </c>
      <c r="O16" s="17" t="s">
        <v>4</v>
      </c>
      <c r="P16" s="17" t="s">
        <v>11</v>
      </c>
      <c r="Q16" s="4">
        <v>2</v>
      </c>
      <c r="R16" s="4">
        <v>1</v>
      </c>
    </row>
    <row r="17" spans="1:18" x14ac:dyDescent="0.2">
      <c r="A17" s="12">
        <v>34755</v>
      </c>
      <c r="C17" s="5" t="s">
        <v>20</v>
      </c>
      <c r="D17" s="8" t="s">
        <v>5</v>
      </c>
      <c r="E17" s="5" t="s">
        <v>87</v>
      </c>
      <c r="F17" s="4">
        <v>6</v>
      </c>
      <c r="G17" s="4" t="s">
        <v>5</v>
      </c>
      <c r="H17" s="4">
        <v>1</v>
      </c>
      <c r="I17" s="4">
        <v>245</v>
      </c>
      <c r="J17" t="s">
        <v>75</v>
      </c>
      <c r="K17" t="s">
        <v>17</v>
      </c>
      <c r="M17" t="s">
        <v>253</v>
      </c>
      <c r="N17" s="15" t="s">
        <v>264</v>
      </c>
      <c r="O17" s="14" t="s">
        <v>6</v>
      </c>
      <c r="P17" s="14" t="s">
        <v>19</v>
      </c>
      <c r="Q17" s="4">
        <v>2</v>
      </c>
      <c r="R17" s="4">
        <v>0</v>
      </c>
    </row>
    <row r="18" spans="1:18" x14ac:dyDescent="0.2">
      <c r="A18" s="12">
        <v>34756</v>
      </c>
      <c r="C18" s="5" t="s">
        <v>87</v>
      </c>
      <c r="D18" s="8" t="s">
        <v>5</v>
      </c>
      <c r="E18" s="5" t="s">
        <v>20</v>
      </c>
      <c r="F18" s="4">
        <v>2</v>
      </c>
      <c r="G18" s="4" t="s">
        <v>5</v>
      </c>
      <c r="H18" s="4">
        <v>3</v>
      </c>
      <c r="I18" s="4">
        <v>300</v>
      </c>
      <c r="J18" t="s">
        <v>26</v>
      </c>
      <c r="K18" t="s">
        <v>90</v>
      </c>
      <c r="M18" t="s">
        <v>253</v>
      </c>
      <c r="N18" s="15" t="s">
        <v>264</v>
      </c>
      <c r="O18" s="17" t="s">
        <v>36</v>
      </c>
      <c r="P18" s="14" t="s">
        <v>85</v>
      </c>
      <c r="Q18" s="4">
        <v>2</v>
      </c>
      <c r="R18" s="4">
        <v>0</v>
      </c>
    </row>
    <row r="19" spans="1:18" x14ac:dyDescent="0.2">
      <c r="C19" s="3" t="s">
        <v>88</v>
      </c>
      <c r="D19" s="8"/>
      <c r="M19" t="s">
        <v>253</v>
      </c>
      <c r="N19" s="15" t="s">
        <v>264</v>
      </c>
      <c r="O19" s="14" t="s">
        <v>20</v>
      </c>
      <c r="P19" s="17" t="s">
        <v>87</v>
      </c>
      <c r="Q19" s="4">
        <v>2</v>
      </c>
      <c r="R19" s="4">
        <v>0</v>
      </c>
    </row>
    <row r="20" spans="1:18" x14ac:dyDescent="0.2">
      <c r="D20" s="8"/>
      <c r="M20" t="s">
        <v>254</v>
      </c>
      <c r="N20" s="15" t="s">
        <v>264</v>
      </c>
      <c r="O20" s="17" t="s">
        <v>4</v>
      </c>
      <c r="P20" s="17" t="s">
        <v>20</v>
      </c>
      <c r="Q20" s="4">
        <v>2</v>
      </c>
      <c r="R20" s="4">
        <v>1</v>
      </c>
    </row>
    <row r="21" spans="1:18" x14ac:dyDescent="0.2">
      <c r="A21" s="11" t="s">
        <v>55</v>
      </c>
      <c r="D21" s="8"/>
      <c r="M21" t="s">
        <v>254</v>
      </c>
      <c r="N21" s="15" t="s">
        <v>264</v>
      </c>
      <c r="O21" s="14" t="s">
        <v>6</v>
      </c>
      <c r="P21" s="17" t="s">
        <v>36</v>
      </c>
      <c r="Q21" s="4">
        <v>2</v>
      </c>
      <c r="R21" s="4">
        <v>1</v>
      </c>
    </row>
    <row r="22" spans="1:18" x14ac:dyDescent="0.2">
      <c r="A22" s="12">
        <v>34769</v>
      </c>
      <c r="C22" s="5" t="s">
        <v>4</v>
      </c>
      <c r="D22" s="8" t="s">
        <v>5</v>
      </c>
      <c r="E22" s="5" t="s">
        <v>20</v>
      </c>
      <c r="F22" s="4">
        <v>2</v>
      </c>
      <c r="G22" s="4" t="s">
        <v>5</v>
      </c>
      <c r="H22" s="4">
        <v>3</v>
      </c>
      <c r="I22" s="4">
        <v>339</v>
      </c>
      <c r="J22" t="s">
        <v>62</v>
      </c>
      <c r="K22" t="s">
        <v>35</v>
      </c>
      <c r="M22" t="s">
        <v>255</v>
      </c>
      <c r="N22" s="15" t="s">
        <v>264</v>
      </c>
      <c r="O22" s="17" t="s">
        <v>20</v>
      </c>
      <c r="P22" s="17" t="s">
        <v>36</v>
      </c>
      <c r="Q22" s="15">
        <v>1</v>
      </c>
      <c r="R22" s="4">
        <v>0</v>
      </c>
    </row>
    <row r="23" spans="1:18" x14ac:dyDescent="0.2">
      <c r="A23" s="13">
        <v>34770</v>
      </c>
      <c r="C23" s="5" t="s">
        <v>20</v>
      </c>
      <c r="D23" s="8" t="s">
        <v>5</v>
      </c>
      <c r="E23" s="5" t="s">
        <v>4</v>
      </c>
      <c r="F23" s="4">
        <v>5</v>
      </c>
      <c r="G23" s="4" t="s">
        <v>5</v>
      </c>
      <c r="H23" s="4">
        <v>6</v>
      </c>
      <c r="I23" s="4">
        <v>268</v>
      </c>
      <c r="J23" t="s">
        <v>75</v>
      </c>
      <c r="K23" t="s">
        <v>17</v>
      </c>
      <c r="M23" t="s">
        <v>256</v>
      </c>
      <c r="N23" s="15" t="s">
        <v>264</v>
      </c>
      <c r="O23" s="14" t="s">
        <v>6</v>
      </c>
      <c r="P23" s="17" t="s">
        <v>4</v>
      </c>
      <c r="Q23" s="4">
        <v>2</v>
      </c>
      <c r="R23" s="4">
        <v>0</v>
      </c>
    </row>
    <row r="24" spans="1:18" x14ac:dyDescent="0.2">
      <c r="A24" s="12">
        <v>34776</v>
      </c>
      <c r="C24" s="5" t="s">
        <v>4</v>
      </c>
      <c r="D24" s="8" t="s">
        <v>5</v>
      </c>
      <c r="E24" s="5" t="s">
        <v>20</v>
      </c>
      <c r="F24" s="4">
        <v>4</v>
      </c>
      <c r="G24" s="4" t="s">
        <v>5</v>
      </c>
      <c r="H24" s="4">
        <v>3</v>
      </c>
      <c r="I24" s="4">
        <v>401</v>
      </c>
      <c r="J24" t="s">
        <v>76</v>
      </c>
      <c r="K24" t="s">
        <v>10</v>
      </c>
      <c r="M24" t="s">
        <v>258</v>
      </c>
      <c r="Q24" s="4">
        <f>SUM(Q16:Q23)</f>
        <v>15</v>
      </c>
      <c r="R24" s="4">
        <f>SUM(R16:R23)</f>
        <v>3</v>
      </c>
    </row>
    <row r="25" spans="1:18" x14ac:dyDescent="0.2">
      <c r="C25" s="3" t="s">
        <v>89</v>
      </c>
      <c r="D25" s="8"/>
    </row>
    <row r="27" spans="1:18" x14ac:dyDescent="0.2">
      <c r="A27" s="12">
        <v>34769</v>
      </c>
      <c r="C27" s="5" t="s">
        <v>6</v>
      </c>
      <c r="D27" s="8" t="s">
        <v>5</v>
      </c>
      <c r="E27" s="5" t="s">
        <v>36</v>
      </c>
      <c r="F27" s="4">
        <v>4</v>
      </c>
      <c r="G27" s="4" t="s">
        <v>5</v>
      </c>
      <c r="H27" s="4">
        <v>5</v>
      </c>
      <c r="I27" s="4">
        <v>311</v>
      </c>
      <c r="J27" t="s">
        <v>91</v>
      </c>
      <c r="K27" t="s">
        <v>73</v>
      </c>
    </row>
    <row r="28" spans="1:18" x14ac:dyDescent="0.2">
      <c r="A28" s="13">
        <v>34770</v>
      </c>
      <c r="C28" s="5" t="s">
        <v>36</v>
      </c>
      <c r="D28" s="8" t="s">
        <v>5</v>
      </c>
      <c r="E28" s="5" t="s">
        <v>6</v>
      </c>
      <c r="F28" s="4">
        <v>2</v>
      </c>
      <c r="G28" s="4" t="s">
        <v>5</v>
      </c>
      <c r="H28" s="4">
        <v>4</v>
      </c>
      <c r="I28" s="4">
        <v>512</v>
      </c>
      <c r="J28" t="s">
        <v>91</v>
      </c>
      <c r="K28" t="s">
        <v>73</v>
      </c>
    </row>
    <row r="29" spans="1:18" x14ac:dyDescent="0.2">
      <c r="A29" s="12">
        <v>34776</v>
      </c>
      <c r="C29" s="5" t="s">
        <v>6</v>
      </c>
      <c r="D29" s="8" t="s">
        <v>5</v>
      </c>
      <c r="E29" s="5" t="s">
        <v>36</v>
      </c>
      <c r="F29" s="4">
        <v>5</v>
      </c>
      <c r="G29" s="4" t="s">
        <v>5</v>
      </c>
      <c r="H29" s="4">
        <v>4</v>
      </c>
      <c r="I29" s="4">
        <v>458</v>
      </c>
      <c r="J29" t="s">
        <v>91</v>
      </c>
      <c r="K29" t="s">
        <v>73</v>
      </c>
    </row>
    <row r="30" spans="1:18" x14ac:dyDescent="0.2">
      <c r="C30" s="3" t="s">
        <v>68</v>
      </c>
      <c r="D30" s="8"/>
    </row>
    <row r="31" spans="1:18" x14ac:dyDescent="0.2">
      <c r="D31" s="8"/>
    </row>
    <row r="32" spans="1:18" x14ac:dyDescent="0.2">
      <c r="A32" s="11" t="s">
        <v>39</v>
      </c>
      <c r="D32" s="8"/>
    </row>
    <row r="33" spans="1:11" x14ac:dyDescent="0.2">
      <c r="A33" s="12">
        <v>34783</v>
      </c>
      <c r="C33" s="5" t="s">
        <v>36</v>
      </c>
      <c r="D33" s="8" t="s">
        <v>5</v>
      </c>
      <c r="E33" s="5" t="s">
        <v>20</v>
      </c>
      <c r="F33" s="4">
        <v>2</v>
      </c>
      <c r="G33" s="4" t="s">
        <v>5</v>
      </c>
      <c r="H33" s="4">
        <v>3</v>
      </c>
      <c r="I33" s="4">
        <v>150</v>
      </c>
      <c r="J33" t="s">
        <v>26</v>
      </c>
      <c r="K33" t="s">
        <v>90</v>
      </c>
    </row>
    <row r="34" spans="1:11" x14ac:dyDescent="0.2">
      <c r="C34" s="3" t="s">
        <v>82</v>
      </c>
      <c r="D34" s="8"/>
    </row>
    <row r="35" spans="1:11" x14ac:dyDescent="0.2">
      <c r="D35" s="8"/>
    </row>
    <row r="36" spans="1:11" x14ac:dyDescent="0.2">
      <c r="A36" s="11" t="s">
        <v>60</v>
      </c>
      <c r="D36" s="8"/>
    </row>
    <row r="37" spans="1:11" x14ac:dyDescent="0.2">
      <c r="A37" s="12">
        <v>34783</v>
      </c>
      <c r="C37" s="5" t="s">
        <v>4</v>
      </c>
      <c r="D37" s="8" t="s">
        <v>5</v>
      </c>
      <c r="E37" s="5" t="s">
        <v>6</v>
      </c>
      <c r="F37" s="4">
        <v>1</v>
      </c>
      <c r="G37" s="4" t="s">
        <v>5</v>
      </c>
      <c r="H37" s="4">
        <v>4</v>
      </c>
      <c r="I37" s="4">
        <v>555</v>
      </c>
      <c r="J37" t="s">
        <v>31</v>
      </c>
      <c r="K37" t="s">
        <v>32</v>
      </c>
    </row>
    <row r="38" spans="1:11" x14ac:dyDescent="0.2">
      <c r="A38" s="12">
        <v>34784</v>
      </c>
      <c r="C38" s="5" t="s">
        <v>6</v>
      </c>
      <c r="D38" s="4" t="s">
        <v>5</v>
      </c>
      <c r="E38" s="5" t="s">
        <v>4</v>
      </c>
      <c r="F38" s="4">
        <v>5</v>
      </c>
      <c r="G38" s="4" t="s">
        <v>5</v>
      </c>
      <c r="H38" s="4">
        <v>4</v>
      </c>
      <c r="I38" s="4">
        <v>423</v>
      </c>
      <c r="J38" t="s">
        <v>31</v>
      </c>
      <c r="K38" t="s">
        <v>32</v>
      </c>
    </row>
    <row r="39" spans="1:11" x14ac:dyDescent="0.2">
      <c r="C39" s="3" t="s">
        <v>71</v>
      </c>
    </row>
    <row r="40" spans="1:11" x14ac:dyDescent="0.2">
      <c r="A40" s="11"/>
      <c r="D40" s="8"/>
    </row>
    <row r="41" spans="1:11" x14ac:dyDescent="0.2">
      <c r="D41" s="8"/>
      <c r="J41" s="1" t="s">
        <v>114</v>
      </c>
    </row>
    <row r="42" spans="1:11" x14ac:dyDescent="0.2">
      <c r="D42" s="8"/>
      <c r="J42" t="s">
        <v>62</v>
      </c>
      <c r="K42" s="4">
        <v>4</v>
      </c>
    </row>
    <row r="43" spans="1:11" x14ac:dyDescent="0.2">
      <c r="D43" s="8"/>
      <c r="J43" t="s">
        <v>76</v>
      </c>
      <c r="K43" s="4">
        <v>1</v>
      </c>
    </row>
    <row r="44" spans="1:11" x14ac:dyDescent="0.2">
      <c r="A44" s="11"/>
      <c r="D44" s="8"/>
      <c r="J44" t="s">
        <v>74</v>
      </c>
      <c r="K44" s="4">
        <v>1</v>
      </c>
    </row>
    <row r="45" spans="1:11" x14ac:dyDescent="0.2">
      <c r="D45" s="8"/>
      <c r="J45" t="s">
        <v>26</v>
      </c>
      <c r="K45" s="4">
        <v>3</v>
      </c>
    </row>
    <row r="46" spans="1:11" x14ac:dyDescent="0.2">
      <c r="D46" s="8"/>
      <c r="J46" t="s">
        <v>90</v>
      </c>
      <c r="K46" s="4">
        <v>3</v>
      </c>
    </row>
    <row r="47" spans="1:11" x14ac:dyDescent="0.2">
      <c r="D47" s="8"/>
      <c r="J47" t="s">
        <v>31</v>
      </c>
      <c r="K47" s="4">
        <v>4</v>
      </c>
    </row>
    <row r="48" spans="1:11" x14ac:dyDescent="0.2">
      <c r="D48" s="8"/>
      <c r="J48" t="s">
        <v>35</v>
      </c>
      <c r="K48" s="4">
        <v>3</v>
      </c>
    </row>
    <row r="49" spans="3:11" x14ac:dyDescent="0.2">
      <c r="D49" s="8"/>
      <c r="J49" t="s">
        <v>10</v>
      </c>
      <c r="K49" s="4">
        <v>1</v>
      </c>
    </row>
    <row r="50" spans="3:11" x14ac:dyDescent="0.2">
      <c r="D50" s="8"/>
      <c r="J50" t="s">
        <v>75</v>
      </c>
      <c r="K50" s="4">
        <v>3</v>
      </c>
    </row>
    <row r="51" spans="3:11" x14ac:dyDescent="0.2">
      <c r="D51" s="8"/>
      <c r="J51" t="s">
        <v>17</v>
      </c>
      <c r="K51" s="4">
        <v>3</v>
      </c>
    </row>
    <row r="52" spans="3:11" x14ac:dyDescent="0.2">
      <c r="D52" s="8"/>
      <c r="J52" t="s">
        <v>91</v>
      </c>
      <c r="K52" s="4">
        <v>3</v>
      </c>
    </row>
    <row r="53" spans="3:11" x14ac:dyDescent="0.2">
      <c r="D53" s="8"/>
      <c r="J53" t="s">
        <v>73</v>
      </c>
      <c r="K53" s="4">
        <v>3</v>
      </c>
    </row>
    <row r="54" spans="3:11" x14ac:dyDescent="0.2">
      <c r="D54" s="8"/>
      <c r="J54" t="s">
        <v>32</v>
      </c>
      <c r="K54" s="4">
        <v>4</v>
      </c>
    </row>
    <row r="55" spans="3:11" x14ac:dyDescent="0.2">
      <c r="C55" s="6"/>
      <c r="K55" s="4">
        <f>SUM(K42:K54)</f>
        <v>36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Salibandyliigan play offs ottelut kaudella 1994-95</oddHeader>
    <oddFooter>&amp;C&amp;P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3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67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34384</v>
      </c>
      <c r="C4" s="5" t="s">
        <v>4</v>
      </c>
      <c r="D4" s="8" t="s">
        <v>5</v>
      </c>
      <c r="E4" s="5" t="s">
        <v>36</v>
      </c>
      <c r="F4" s="4">
        <v>2</v>
      </c>
      <c r="G4" s="4" t="s">
        <v>5</v>
      </c>
      <c r="H4" s="4">
        <v>3</v>
      </c>
      <c r="I4" s="4">
        <v>140</v>
      </c>
      <c r="J4" t="s">
        <v>117</v>
      </c>
      <c r="K4" t="s">
        <v>74</v>
      </c>
      <c r="M4" s="5" t="s">
        <v>20</v>
      </c>
      <c r="N4" s="4">
        <v>4</v>
      </c>
      <c r="O4" s="4">
        <v>4</v>
      </c>
      <c r="P4" s="4">
        <v>0</v>
      </c>
      <c r="Q4" s="4">
        <v>0</v>
      </c>
      <c r="R4" s="4">
        <f>SUM(H18+F19+F27+H28)</f>
        <v>19</v>
      </c>
      <c r="S4" s="4">
        <f>SUM(F18+H19+H27+F28)</f>
        <v>8</v>
      </c>
      <c r="T4" s="4">
        <v>8</v>
      </c>
    </row>
    <row r="5" spans="1:20" x14ac:dyDescent="0.2">
      <c r="A5" s="12">
        <v>34391</v>
      </c>
      <c r="C5" s="5" t="s">
        <v>36</v>
      </c>
      <c r="D5" s="9" t="s">
        <v>5</v>
      </c>
      <c r="E5" s="5" t="s">
        <v>4</v>
      </c>
      <c r="F5" s="4">
        <v>3</v>
      </c>
      <c r="G5" s="4" t="s">
        <v>5</v>
      </c>
      <c r="H5" s="4">
        <v>4</v>
      </c>
      <c r="I5" s="4">
        <v>100</v>
      </c>
      <c r="J5" t="s">
        <v>117</v>
      </c>
      <c r="K5" t="s">
        <v>74</v>
      </c>
      <c r="M5" s="5" t="s">
        <v>6</v>
      </c>
      <c r="N5" s="4">
        <v>4</v>
      </c>
      <c r="O5" s="4">
        <v>2</v>
      </c>
      <c r="P5" s="4">
        <v>0</v>
      </c>
      <c r="Q5" s="4">
        <v>2</v>
      </c>
      <c r="R5" s="4">
        <f>SUM(H14+F15+H27+F28)</f>
        <v>15</v>
      </c>
      <c r="S5" s="4">
        <f>SUM(F14+H15+F27+H28)</f>
        <v>17</v>
      </c>
      <c r="T5" s="4">
        <v>4</v>
      </c>
    </row>
    <row r="6" spans="1:20" x14ac:dyDescent="0.2">
      <c r="A6" s="12">
        <v>34392</v>
      </c>
      <c r="C6" s="5" t="s">
        <v>36</v>
      </c>
      <c r="D6" s="8" t="s">
        <v>5</v>
      </c>
      <c r="E6" s="5" t="s">
        <v>4</v>
      </c>
      <c r="F6" s="4">
        <v>6</v>
      </c>
      <c r="G6" s="4" t="s">
        <v>5</v>
      </c>
      <c r="H6" s="4">
        <v>5</v>
      </c>
      <c r="I6" s="4">
        <v>60</v>
      </c>
      <c r="J6" t="s">
        <v>117</v>
      </c>
      <c r="K6" t="s">
        <v>65</v>
      </c>
      <c r="M6" s="5" t="s">
        <v>36</v>
      </c>
      <c r="N6" s="4">
        <v>6</v>
      </c>
      <c r="O6" s="4">
        <v>3</v>
      </c>
      <c r="P6" s="4">
        <v>0</v>
      </c>
      <c r="Q6" s="4">
        <v>3</v>
      </c>
      <c r="R6" s="4">
        <f>SUM(H4+F5+F6+F18+H19+F23)</f>
        <v>17</v>
      </c>
      <c r="S6" s="4">
        <f>SUM(F4+H5+H6+H18+F19+H23)</f>
        <v>20</v>
      </c>
      <c r="T6" s="4">
        <v>6</v>
      </c>
    </row>
    <row r="7" spans="1:20" x14ac:dyDescent="0.2">
      <c r="C7" s="3" t="s">
        <v>78</v>
      </c>
      <c r="D7" s="8"/>
      <c r="M7" s="5" t="s">
        <v>19</v>
      </c>
      <c r="N7" s="4">
        <v>5</v>
      </c>
      <c r="O7" s="4">
        <v>2</v>
      </c>
      <c r="P7" s="4">
        <v>0</v>
      </c>
      <c r="Q7" s="4">
        <v>3</v>
      </c>
      <c r="R7" s="4">
        <f>SUM(H9+F10+F14+H15+H23)</f>
        <v>22</v>
      </c>
      <c r="S7" s="4">
        <f>SUM(F9+H10+H14+F15+F23)</f>
        <v>23</v>
      </c>
      <c r="T7" s="4">
        <v>4</v>
      </c>
    </row>
    <row r="8" spans="1:20" x14ac:dyDescent="0.2">
      <c r="D8" s="8"/>
      <c r="M8" s="5" t="s">
        <v>37</v>
      </c>
      <c r="N8" s="4">
        <v>2</v>
      </c>
      <c r="O8" s="4">
        <v>0</v>
      </c>
      <c r="P8" s="4">
        <v>0</v>
      </c>
      <c r="Q8" s="4">
        <v>2</v>
      </c>
      <c r="R8" s="4">
        <f>SUM(F9+H10)</f>
        <v>11</v>
      </c>
      <c r="S8" s="4">
        <f>SUM(H9+F10)</f>
        <v>15</v>
      </c>
      <c r="T8" s="4">
        <v>0</v>
      </c>
    </row>
    <row r="9" spans="1:20" x14ac:dyDescent="0.2">
      <c r="A9" s="12">
        <v>34384</v>
      </c>
      <c r="C9" s="5" t="s">
        <v>37</v>
      </c>
      <c r="D9" s="8" t="s">
        <v>5</v>
      </c>
      <c r="E9" s="5" t="s">
        <v>19</v>
      </c>
      <c r="F9" s="4">
        <v>3</v>
      </c>
      <c r="G9" s="4" t="s">
        <v>5</v>
      </c>
      <c r="H9" s="4">
        <v>6</v>
      </c>
      <c r="I9" s="4">
        <v>210</v>
      </c>
      <c r="J9" t="s">
        <v>90</v>
      </c>
      <c r="K9" t="s">
        <v>25</v>
      </c>
      <c r="M9" s="5" t="s">
        <v>4</v>
      </c>
      <c r="N9" s="4">
        <v>3</v>
      </c>
      <c r="O9" s="4">
        <v>1</v>
      </c>
      <c r="P9" s="4">
        <v>0</v>
      </c>
      <c r="Q9" s="4">
        <v>2</v>
      </c>
      <c r="R9" s="4">
        <f>SUM(F4+H5+H6)</f>
        <v>11</v>
      </c>
      <c r="S9" s="4">
        <f>SUM(H4+F5+F6)</f>
        <v>12</v>
      </c>
      <c r="T9" s="4">
        <v>2</v>
      </c>
    </row>
    <row r="10" spans="1:20" x14ac:dyDescent="0.2">
      <c r="A10" s="12">
        <v>34391</v>
      </c>
      <c r="C10" s="5" t="s">
        <v>19</v>
      </c>
      <c r="D10" s="8" t="s">
        <v>5</v>
      </c>
      <c r="E10" s="5" t="s">
        <v>37</v>
      </c>
      <c r="F10" s="4">
        <v>9</v>
      </c>
      <c r="G10" s="4" t="s">
        <v>5</v>
      </c>
      <c r="H10" s="4">
        <v>8</v>
      </c>
      <c r="I10" s="4">
        <v>124</v>
      </c>
      <c r="J10" t="s">
        <v>90</v>
      </c>
      <c r="K10" t="s">
        <v>25</v>
      </c>
      <c r="N10" s="4">
        <f>SUM(N4:N9)</f>
        <v>24</v>
      </c>
      <c r="O10" s="4">
        <f t="shared" ref="O10:T10" si="0">SUM(O4:O9)</f>
        <v>12</v>
      </c>
      <c r="P10" s="4">
        <f t="shared" si="0"/>
        <v>0</v>
      </c>
      <c r="Q10" s="4">
        <f t="shared" si="0"/>
        <v>12</v>
      </c>
      <c r="R10" s="4">
        <f t="shared" si="0"/>
        <v>95</v>
      </c>
      <c r="S10" s="4">
        <f t="shared" si="0"/>
        <v>95</v>
      </c>
      <c r="T10" s="4">
        <f t="shared" si="0"/>
        <v>24</v>
      </c>
    </row>
    <row r="11" spans="1:20" x14ac:dyDescent="0.2">
      <c r="C11" s="3" t="s">
        <v>79</v>
      </c>
      <c r="D11" s="8"/>
    </row>
    <row r="12" spans="1:20" x14ac:dyDescent="0.2">
      <c r="D12" s="8"/>
    </row>
    <row r="13" spans="1:20" x14ac:dyDescent="0.2">
      <c r="A13" s="11" t="s">
        <v>55</v>
      </c>
      <c r="D13" s="8"/>
      <c r="M13" s="1" t="s">
        <v>252</v>
      </c>
    </row>
    <row r="14" spans="1:20" x14ac:dyDescent="0.2">
      <c r="A14" s="12">
        <v>34398</v>
      </c>
      <c r="C14" s="5" t="s">
        <v>19</v>
      </c>
      <c r="D14" s="8" t="s">
        <v>5</v>
      </c>
      <c r="E14" s="5" t="s">
        <v>6</v>
      </c>
      <c r="F14" s="4">
        <v>2</v>
      </c>
      <c r="G14" s="4" t="s">
        <v>5</v>
      </c>
      <c r="H14" s="4">
        <v>5</v>
      </c>
      <c r="I14" s="4">
        <v>167</v>
      </c>
      <c r="J14" t="s">
        <v>65</v>
      </c>
      <c r="K14" t="s">
        <v>74</v>
      </c>
      <c r="M14" t="s">
        <v>253</v>
      </c>
      <c r="N14" s="15" t="s">
        <v>263</v>
      </c>
      <c r="O14" s="5" t="s">
        <v>36</v>
      </c>
      <c r="P14" s="5" t="s">
        <v>4</v>
      </c>
      <c r="Q14" s="15">
        <v>2</v>
      </c>
      <c r="R14" s="4">
        <v>1</v>
      </c>
    </row>
    <row r="15" spans="1:20" x14ac:dyDescent="0.2">
      <c r="A15" s="12">
        <v>34405</v>
      </c>
      <c r="C15" s="5" t="s">
        <v>6</v>
      </c>
      <c r="D15" s="8" t="s">
        <v>5</v>
      </c>
      <c r="E15" s="5" t="s">
        <v>19</v>
      </c>
      <c r="F15" s="4">
        <v>4</v>
      </c>
      <c r="G15" s="4" t="s">
        <v>5</v>
      </c>
      <c r="H15" s="4">
        <v>3</v>
      </c>
      <c r="I15" s="4">
        <v>160</v>
      </c>
      <c r="J15" t="s">
        <v>90</v>
      </c>
      <c r="K15" t="s">
        <v>26</v>
      </c>
      <c r="M15" t="s">
        <v>253</v>
      </c>
      <c r="N15" s="15" t="s">
        <v>263</v>
      </c>
      <c r="O15" s="5" t="s">
        <v>19</v>
      </c>
      <c r="P15" s="5" t="s">
        <v>37</v>
      </c>
      <c r="Q15" s="4">
        <v>2</v>
      </c>
      <c r="R15" s="4">
        <v>0</v>
      </c>
    </row>
    <row r="16" spans="1:20" x14ac:dyDescent="0.2">
      <c r="C16" s="3" t="s">
        <v>80</v>
      </c>
      <c r="D16" s="8"/>
      <c r="M16" t="s">
        <v>254</v>
      </c>
      <c r="N16" s="15" t="s">
        <v>263</v>
      </c>
      <c r="O16" s="17" t="s">
        <v>6</v>
      </c>
      <c r="P16" s="5" t="s">
        <v>19</v>
      </c>
      <c r="Q16" s="4">
        <v>2</v>
      </c>
      <c r="R16" s="4">
        <v>0</v>
      </c>
    </row>
    <row r="17" spans="1:18" x14ac:dyDescent="0.2">
      <c r="D17" s="8"/>
      <c r="M17" t="s">
        <v>254</v>
      </c>
      <c r="N17" s="15" t="s">
        <v>263</v>
      </c>
      <c r="O17" s="17" t="s">
        <v>20</v>
      </c>
      <c r="P17" s="5" t="s">
        <v>36</v>
      </c>
      <c r="Q17" s="4">
        <v>2</v>
      </c>
      <c r="R17" s="4">
        <v>0</v>
      </c>
    </row>
    <row r="18" spans="1:18" x14ac:dyDescent="0.2">
      <c r="A18" s="12">
        <v>34398</v>
      </c>
      <c r="C18" s="5" t="s">
        <v>36</v>
      </c>
      <c r="D18" s="8" t="s">
        <v>5</v>
      </c>
      <c r="E18" s="5" t="s">
        <v>20</v>
      </c>
      <c r="F18" s="4">
        <v>2</v>
      </c>
      <c r="G18" s="4" t="s">
        <v>5</v>
      </c>
      <c r="H18" s="4">
        <v>3</v>
      </c>
      <c r="I18" s="4">
        <v>250</v>
      </c>
      <c r="J18" t="s">
        <v>90</v>
      </c>
      <c r="K18" t="s">
        <v>25</v>
      </c>
      <c r="M18" t="s">
        <v>255</v>
      </c>
      <c r="N18" s="15" t="s">
        <v>263</v>
      </c>
      <c r="O18" s="17" t="s">
        <v>36</v>
      </c>
      <c r="P18" s="5" t="s">
        <v>19</v>
      </c>
      <c r="Q18" s="15">
        <v>1</v>
      </c>
      <c r="R18" s="4">
        <v>0</v>
      </c>
    </row>
    <row r="19" spans="1:18" x14ac:dyDescent="0.2">
      <c r="A19" s="12">
        <v>34405</v>
      </c>
      <c r="C19" s="5" t="s">
        <v>20</v>
      </c>
      <c r="D19" s="8" t="s">
        <v>5</v>
      </c>
      <c r="E19" s="5" t="s">
        <v>36</v>
      </c>
      <c r="F19" s="4">
        <v>4</v>
      </c>
      <c r="G19" s="4" t="s">
        <v>5</v>
      </c>
      <c r="H19" s="4">
        <v>0</v>
      </c>
      <c r="I19" s="4">
        <v>240</v>
      </c>
      <c r="J19" t="s">
        <v>65</v>
      </c>
      <c r="K19" t="s">
        <v>75</v>
      </c>
      <c r="M19" t="s">
        <v>256</v>
      </c>
      <c r="N19" s="15" t="s">
        <v>263</v>
      </c>
      <c r="O19" s="17" t="s">
        <v>20</v>
      </c>
      <c r="P19" s="5" t="s">
        <v>6</v>
      </c>
      <c r="Q19" s="4">
        <v>2</v>
      </c>
      <c r="R19" s="4">
        <v>0</v>
      </c>
    </row>
    <row r="20" spans="1:18" x14ac:dyDescent="0.2">
      <c r="C20" s="3" t="s">
        <v>81</v>
      </c>
      <c r="D20" s="8"/>
      <c r="M20" t="s">
        <v>258</v>
      </c>
      <c r="Q20" s="4">
        <f>SUM(Q14:Q19)</f>
        <v>11</v>
      </c>
      <c r="R20" s="4">
        <f>SUM(R14:R19)</f>
        <v>1</v>
      </c>
    </row>
    <row r="21" spans="1:18" x14ac:dyDescent="0.2">
      <c r="D21" s="8"/>
    </row>
    <row r="22" spans="1:18" x14ac:dyDescent="0.2">
      <c r="A22" s="11" t="s">
        <v>39</v>
      </c>
      <c r="D22" s="8"/>
    </row>
    <row r="23" spans="1:18" x14ac:dyDescent="0.2">
      <c r="A23" s="12">
        <v>34412</v>
      </c>
      <c r="C23" s="5" t="s">
        <v>36</v>
      </c>
      <c r="D23" s="8" t="s">
        <v>5</v>
      </c>
      <c r="E23" s="5" t="s">
        <v>19</v>
      </c>
      <c r="F23" s="4">
        <v>3</v>
      </c>
      <c r="G23" s="4" t="s">
        <v>5</v>
      </c>
      <c r="H23" s="4">
        <v>2</v>
      </c>
      <c r="I23" s="4">
        <v>150</v>
      </c>
      <c r="J23" t="s">
        <v>90</v>
      </c>
      <c r="K23" t="s">
        <v>25</v>
      </c>
    </row>
    <row r="24" spans="1:18" x14ac:dyDescent="0.2">
      <c r="C24" s="3" t="s">
        <v>50</v>
      </c>
      <c r="D24" s="8"/>
    </row>
    <row r="25" spans="1:18" x14ac:dyDescent="0.2">
      <c r="D25" s="8"/>
    </row>
    <row r="26" spans="1:18" x14ac:dyDescent="0.2">
      <c r="A26" s="11" t="s">
        <v>60</v>
      </c>
    </row>
    <row r="27" spans="1:18" x14ac:dyDescent="0.2">
      <c r="A27" s="12">
        <v>34412</v>
      </c>
      <c r="C27" s="5" t="s">
        <v>20</v>
      </c>
      <c r="D27" s="8" t="s">
        <v>5</v>
      </c>
      <c r="E27" s="5" t="s">
        <v>6</v>
      </c>
      <c r="F27" s="4">
        <v>5</v>
      </c>
      <c r="G27" s="4" t="s">
        <v>5</v>
      </c>
      <c r="H27" s="4">
        <v>4</v>
      </c>
      <c r="I27" s="4">
        <v>400</v>
      </c>
      <c r="J27" t="s">
        <v>74</v>
      </c>
      <c r="K27" t="s">
        <v>75</v>
      </c>
    </row>
    <row r="28" spans="1:18" x14ac:dyDescent="0.2">
      <c r="A28" s="13">
        <v>34419</v>
      </c>
      <c r="C28" s="5" t="s">
        <v>6</v>
      </c>
      <c r="D28" s="8" t="s">
        <v>5</v>
      </c>
      <c r="E28" s="5" t="s">
        <v>20</v>
      </c>
      <c r="F28" s="4">
        <v>2</v>
      </c>
      <c r="G28" s="4" t="s">
        <v>5</v>
      </c>
      <c r="H28" s="4">
        <v>7</v>
      </c>
      <c r="I28" s="4">
        <v>422</v>
      </c>
      <c r="J28" t="s">
        <v>26</v>
      </c>
      <c r="K28" t="s">
        <v>25</v>
      </c>
    </row>
    <row r="29" spans="1:18" x14ac:dyDescent="0.2">
      <c r="C29" s="3" t="s">
        <v>72</v>
      </c>
      <c r="D29" s="8"/>
    </row>
    <row r="30" spans="1:18" x14ac:dyDescent="0.2">
      <c r="D30" s="8"/>
    </row>
    <row r="31" spans="1:18" x14ac:dyDescent="0.2">
      <c r="D31" s="8"/>
      <c r="J31" s="1" t="s">
        <v>114</v>
      </c>
    </row>
    <row r="32" spans="1:18" x14ac:dyDescent="0.2">
      <c r="D32" s="8"/>
      <c r="J32" t="s">
        <v>65</v>
      </c>
      <c r="K32" s="4">
        <v>3</v>
      </c>
    </row>
    <row r="33" spans="4:11" x14ac:dyDescent="0.2">
      <c r="D33" s="8"/>
      <c r="J33" t="s">
        <v>25</v>
      </c>
      <c r="K33" s="4">
        <v>5</v>
      </c>
    </row>
    <row r="34" spans="4:11" x14ac:dyDescent="0.2">
      <c r="D34" s="8"/>
      <c r="J34" t="s">
        <v>74</v>
      </c>
      <c r="K34" s="4">
        <v>4</v>
      </c>
    </row>
    <row r="35" spans="4:11" x14ac:dyDescent="0.2">
      <c r="D35" s="8"/>
      <c r="J35" t="s">
        <v>26</v>
      </c>
      <c r="K35" s="4">
        <v>2</v>
      </c>
    </row>
    <row r="36" spans="4:11" x14ac:dyDescent="0.2">
      <c r="D36" s="8"/>
      <c r="J36" t="s">
        <v>90</v>
      </c>
      <c r="K36" s="4">
        <v>5</v>
      </c>
    </row>
    <row r="37" spans="4:11" x14ac:dyDescent="0.2">
      <c r="D37" s="8"/>
      <c r="J37" t="s">
        <v>75</v>
      </c>
      <c r="K37" s="4">
        <v>2</v>
      </c>
    </row>
    <row r="38" spans="4:11" x14ac:dyDescent="0.2">
      <c r="J38" t="s">
        <v>117</v>
      </c>
      <c r="K38" s="4">
        <v>3</v>
      </c>
    </row>
    <row r="39" spans="4:11" x14ac:dyDescent="0.2">
      <c r="K39" s="4">
        <f>SUM(K32:K38)</f>
        <v>24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SM-sarjan play offs ottelut kaudella 1993-94</oddHeader>
    <oddFooter>&amp;C&amp;P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.7109375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55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34042</v>
      </c>
      <c r="C4" s="5" t="s">
        <v>6</v>
      </c>
      <c r="D4" s="8" t="s">
        <v>5</v>
      </c>
      <c r="E4" s="5" t="s">
        <v>20</v>
      </c>
      <c r="F4" s="4">
        <v>3</v>
      </c>
      <c r="G4" s="4" t="s">
        <v>5</v>
      </c>
      <c r="H4" s="4">
        <v>4</v>
      </c>
      <c r="J4" t="s">
        <v>73</v>
      </c>
      <c r="K4" t="s">
        <v>10</v>
      </c>
      <c r="M4" t="s">
        <v>6</v>
      </c>
      <c r="N4" s="4">
        <v>5</v>
      </c>
      <c r="O4" s="4">
        <v>4</v>
      </c>
      <c r="P4" s="4">
        <v>0</v>
      </c>
      <c r="Q4" s="4">
        <v>1</v>
      </c>
      <c r="R4" s="4">
        <v>17</v>
      </c>
      <c r="S4" s="4">
        <v>12</v>
      </c>
      <c r="T4" s="4">
        <f>O4*2</f>
        <v>8</v>
      </c>
    </row>
    <row r="5" spans="1:20" x14ac:dyDescent="0.2">
      <c r="A5" s="12">
        <v>34055</v>
      </c>
      <c r="C5" s="5" t="s">
        <v>20</v>
      </c>
      <c r="D5" s="9" t="s">
        <v>5</v>
      </c>
      <c r="E5" s="5" t="s">
        <v>6</v>
      </c>
      <c r="F5" s="4">
        <v>1</v>
      </c>
      <c r="G5" s="4" t="s">
        <v>5</v>
      </c>
      <c r="H5" s="4">
        <v>3</v>
      </c>
      <c r="J5" t="s">
        <v>25</v>
      </c>
      <c r="K5" t="s">
        <v>75</v>
      </c>
      <c r="M5" t="s">
        <v>36</v>
      </c>
      <c r="N5" s="4">
        <v>4</v>
      </c>
      <c r="O5" s="4">
        <v>2</v>
      </c>
      <c r="P5" s="4">
        <v>0</v>
      </c>
      <c r="Q5" s="4">
        <v>2</v>
      </c>
      <c r="R5" s="4">
        <v>12</v>
      </c>
      <c r="S5" s="4">
        <v>10</v>
      </c>
      <c r="T5" s="4">
        <f>O5*2</f>
        <v>4</v>
      </c>
    </row>
    <row r="6" spans="1:20" x14ac:dyDescent="0.2">
      <c r="A6" s="12">
        <v>34056</v>
      </c>
      <c r="C6" s="5" t="s">
        <v>20</v>
      </c>
      <c r="D6" s="8" t="s">
        <v>5</v>
      </c>
      <c r="E6" s="5" t="s">
        <v>6</v>
      </c>
      <c r="F6" s="4">
        <v>2</v>
      </c>
      <c r="G6" s="4" t="s">
        <v>5</v>
      </c>
      <c r="H6" s="4">
        <v>3</v>
      </c>
      <c r="J6" t="s">
        <v>25</v>
      </c>
      <c r="K6" t="s">
        <v>75</v>
      </c>
      <c r="M6" t="s">
        <v>20</v>
      </c>
      <c r="N6" s="4">
        <v>4</v>
      </c>
      <c r="O6" s="4">
        <v>2</v>
      </c>
      <c r="P6" s="4">
        <v>0</v>
      </c>
      <c r="Q6" s="4">
        <v>2</v>
      </c>
      <c r="R6" s="4">
        <v>15</v>
      </c>
      <c r="S6" s="4">
        <v>10</v>
      </c>
      <c r="T6" s="4">
        <f>O6*2</f>
        <v>4</v>
      </c>
    </row>
    <row r="7" spans="1:20" x14ac:dyDescent="0.2">
      <c r="C7" s="3" t="s">
        <v>68</v>
      </c>
      <c r="D7" s="8"/>
      <c r="M7" t="s">
        <v>69</v>
      </c>
      <c r="N7" s="4">
        <v>3</v>
      </c>
      <c r="O7" s="4">
        <v>0</v>
      </c>
      <c r="P7" s="4">
        <v>0</v>
      </c>
      <c r="Q7" s="4">
        <v>3</v>
      </c>
      <c r="R7" s="4">
        <v>3</v>
      </c>
      <c r="S7" s="4">
        <v>15</v>
      </c>
      <c r="T7" s="4">
        <f>O7*2</f>
        <v>0</v>
      </c>
    </row>
    <row r="8" spans="1:20" x14ac:dyDescent="0.2">
      <c r="D8" s="8"/>
      <c r="N8" s="4">
        <f>SUM(N4:N7)</f>
        <v>16</v>
      </c>
      <c r="O8" s="4">
        <f t="shared" ref="O8:T8" si="0">SUM(O4:O7)</f>
        <v>8</v>
      </c>
      <c r="P8" s="4">
        <f t="shared" si="0"/>
        <v>0</v>
      </c>
      <c r="Q8" s="4">
        <f t="shared" si="0"/>
        <v>8</v>
      </c>
      <c r="R8" s="4">
        <f t="shared" si="0"/>
        <v>47</v>
      </c>
      <c r="S8" s="4">
        <f t="shared" si="0"/>
        <v>47</v>
      </c>
      <c r="T8" s="4">
        <f t="shared" si="0"/>
        <v>16</v>
      </c>
    </row>
    <row r="9" spans="1:20" x14ac:dyDescent="0.2">
      <c r="A9" s="12">
        <v>34042</v>
      </c>
      <c r="C9" s="5" t="s">
        <v>36</v>
      </c>
      <c r="D9" s="8" t="s">
        <v>5</v>
      </c>
      <c r="E9" s="5" t="s">
        <v>69</v>
      </c>
      <c r="F9" s="4">
        <v>4</v>
      </c>
      <c r="G9" s="4" t="s">
        <v>5</v>
      </c>
      <c r="H9" s="4">
        <v>1</v>
      </c>
      <c r="J9" t="s">
        <v>56</v>
      </c>
      <c r="K9" t="s">
        <v>77</v>
      </c>
    </row>
    <row r="10" spans="1:20" x14ac:dyDescent="0.2">
      <c r="A10" s="12">
        <v>34048</v>
      </c>
      <c r="C10" s="5" t="s">
        <v>69</v>
      </c>
      <c r="D10" s="8" t="s">
        <v>5</v>
      </c>
      <c r="E10" s="5" t="s">
        <v>36</v>
      </c>
      <c r="F10" s="4">
        <v>1</v>
      </c>
      <c r="G10" s="4" t="s">
        <v>5</v>
      </c>
      <c r="H10" s="4">
        <v>3</v>
      </c>
      <c r="J10" t="s">
        <v>73</v>
      </c>
      <c r="K10" t="s">
        <v>66</v>
      </c>
    </row>
    <row r="11" spans="1:20" x14ac:dyDescent="0.2">
      <c r="C11" s="3" t="s">
        <v>70</v>
      </c>
      <c r="D11" s="8"/>
      <c r="M11" s="1" t="s">
        <v>252</v>
      </c>
    </row>
    <row r="12" spans="1:20" x14ac:dyDescent="0.2">
      <c r="D12" s="8"/>
      <c r="M12" t="s">
        <v>254</v>
      </c>
      <c r="N12" s="15" t="s">
        <v>262</v>
      </c>
      <c r="O12" s="17" t="s">
        <v>6</v>
      </c>
      <c r="P12" s="17" t="s">
        <v>20</v>
      </c>
      <c r="Q12" s="4">
        <v>2</v>
      </c>
      <c r="R12" s="4">
        <v>1</v>
      </c>
    </row>
    <row r="13" spans="1:20" x14ac:dyDescent="0.2">
      <c r="A13" s="11" t="s">
        <v>39</v>
      </c>
      <c r="D13" s="8"/>
      <c r="M13" t="s">
        <v>254</v>
      </c>
      <c r="N13" s="15" t="s">
        <v>262</v>
      </c>
      <c r="O13" s="17" t="s">
        <v>36</v>
      </c>
      <c r="P13" s="17" t="s">
        <v>69</v>
      </c>
      <c r="Q13" s="4">
        <v>2</v>
      </c>
      <c r="R13" s="4">
        <v>0</v>
      </c>
    </row>
    <row r="14" spans="1:20" x14ac:dyDescent="0.2">
      <c r="A14" s="12">
        <v>34076</v>
      </c>
      <c r="C14" s="5" t="s">
        <v>69</v>
      </c>
      <c r="D14" s="8" t="s">
        <v>5</v>
      </c>
      <c r="E14" s="5" t="s">
        <v>20</v>
      </c>
      <c r="F14" s="4">
        <v>1</v>
      </c>
      <c r="G14" s="4" t="s">
        <v>5</v>
      </c>
      <c r="H14" s="4">
        <v>8</v>
      </c>
      <c r="J14" t="s">
        <v>10</v>
      </c>
      <c r="K14" t="s">
        <v>25</v>
      </c>
      <c r="M14" t="s">
        <v>255</v>
      </c>
      <c r="N14" s="15" t="s">
        <v>262</v>
      </c>
      <c r="O14" s="17" t="s">
        <v>20</v>
      </c>
      <c r="P14" s="17" t="s">
        <v>69</v>
      </c>
      <c r="Q14" s="15">
        <v>1</v>
      </c>
      <c r="R14" s="4">
        <v>0</v>
      </c>
    </row>
    <row r="15" spans="1:20" x14ac:dyDescent="0.2">
      <c r="C15" s="3" t="s">
        <v>82</v>
      </c>
      <c r="D15" s="8"/>
      <c r="M15" t="s">
        <v>256</v>
      </c>
      <c r="N15" s="15" t="s">
        <v>262</v>
      </c>
      <c r="O15" s="17" t="s">
        <v>6</v>
      </c>
      <c r="P15" s="17" t="s">
        <v>36</v>
      </c>
      <c r="Q15" s="4">
        <v>2</v>
      </c>
      <c r="R15" s="4">
        <v>0</v>
      </c>
    </row>
    <row r="16" spans="1:20" x14ac:dyDescent="0.2">
      <c r="D16" s="8"/>
      <c r="M16" t="s">
        <v>258</v>
      </c>
      <c r="Q16" s="4">
        <f>SUM(Q12:Q15)</f>
        <v>7</v>
      </c>
      <c r="R16" s="4">
        <f>SUM(R12:R15)</f>
        <v>1</v>
      </c>
    </row>
    <row r="17" spans="1:11" x14ac:dyDescent="0.2">
      <c r="A17" s="11" t="s">
        <v>60</v>
      </c>
      <c r="D17" s="8"/>
    </row>
    <row r="18" spans="1:11" x14ac:dyDescent="0.2">
      <c r="A18" s="12">
        <v>34076</v>
      </c>
      <c r="C18" s="5" t="s">
        <v>36</v>
      </c>
      <c r="D18" s="8" t="s">
        <v>5</v>
      </c>
      <c r="E18" s="5" t="s">
        <v>6</v>
      </c>
      <c r="F18" s="4">
        <v>3</v>
      </c>
      <c r="G18" s="4" t="s">
        <v>5</v>
      </c>
      <c r="H18" s="4">
        <v>4</v>
      </c>
      <c r="J18" t="s">
        <v>74</v>
      </c>
      <c r="K18" t="s">
        <v>65</v>
      </c>
    </row>
    <row r="19" spans="1:11" x14ac:dyDescent="0.2">
      <c r="A19" s="12">
        <v>34083</v>
      </c>
      <c r="C19" s="5" t="s">
        <v>6</v>
      </c>
      <c r="D19" s="8" t="s">
        <v>5</v>
      </c>
      <c r="E19" s="5" t="s">
        <v>36</v>
      </c>
      <c r="F19" s="4">
        <v>4</v>
      </c>
      <c r="G19" s="4" t="s">
        <v>5</v>
      </c>
      <c r="H19" s="4">
        <v>2</v>
      </c>
      <c r="J19" t="s">
        <v>66</v>
      </c>
      <c r="K19" t="s">
        <v>76</v>
      </c>
    </row>
    <row r="20" spans="1:11" x14ac:dyDescent="0.2">
      <c r="C20" s="3" t="s">
        <v>71</v>
      </c>
      <c r="D20" s="8"/>
    </row>
    <row r="21" spans="1:11" x14ac:dyDescent="0.2">
      <c r="D21" s="8"/>
    </row>
    <row r="22" spans="1:11" x14ac:dyDescent="0.2">
      <c r="D22" s="8"/>
      <c r="J22" s="1" t="s">
        <v>114</v>
      </c>
    </row>
    <row r="23" spans="1:11" x14ac:dyDescent="0.2">
      <c r="D23" s="8"/>
      <c r="J23" t="s">
        <v>65</v>
      </c>
      <c r="K23" s="4">
        <v>1</v>
      </c>
    </row>
    <row r="24" spans="1:11" x14ac:dyDescent="0.2">
      <c r="D24" s="8"/>
      <c r="J24" t="s">
        <v>76</v>
      </c>
      <c r="K24" s="4">
        <v>1</v>
      </c>
    </row>
    <row r="25" spans="1:11" x14ac:dyDescent="0.2">
      <c r="D25" s="8"/>
      <c r="J25" t="s">
        <v>25</v>
      </c>
      <c r="K25" s="4">
        <v>3</v>
      </c>
    </row>
    <row r="26" spans="1:11" x14ac:dyDescent="0.2">
      <c r="D26" s="8"/>
      <c r="J26" t="s">
        <v>77</v>
      </c>
      <c r="K26" s="4">
        <v>1</v>
      </c>
    </row>
    <row r="27" spans="1:11" x14ac:dyDescent="0.2">
      <c r="J27" t="s">
        <v>74</v>
      </c>
      <c r="K27" s="4">
        <v>1</v>
      </c>
    </row>
    <row r="28" spans="1:11" x14ac:dyDescent="0.2">
      <c r="D28" s="8"/>
      <c r="J28" t="s">
        <v>10</v>
      </c>
      <c r="K28" s="4">
        <v>2</v>
      </c>
    </row>
    <row r="29" spans="1:11" x14ac:dyDescent="0.2">
      <c r="A29" s="11"/>
      <c r="D29" s="8"/>
      <c r="J29" t="s">
        <v>75</v>
      </c>
      <c r="K29" s="4">
        <v>2</v>
      </c>
    </row>
    <row r="30" spans="1:11" x14ac:dyDescent="0.2">
      <c r="D30" s="8"/>
      <c r="J30" t="s">
        <v>56</v>
      </c>
      <c r="K30" s="4">
        <v>1</v>
      </c>
    </row>
    <row r="31" spans="1:11" x14ac:dyDescent="0.2">
      <c r="D31" s="8"/>
      <c r="J31" t="s">
        <v>73</v>
      </c>
      <c r="K31" s="4">
        <v>2</v>
      </c>
    </row>
    <row r="32" spans="1:11" x14ac:dyDescent="0.2">
      <c r="D32" s="8"/>
      <c r="J32" t="s">
        <v>66</v>
      </c>
      <c r="K32" s="4">
        <v>2</v>
      </c>
    </row>
    <row r="33" spans="4:11" x14ac:dyDescent="0.2">
      <c r="D33" s="8"/>
      <c r="K33" s="4">
        <f>SUM(K23:K32)</f>
        <v>16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&amp;LSalibandyliitto&amp;CMiesten SM-sarjan play offs ottelut kaudella 1992-93</oddHeader>
    <oddFooter>&amp;C&amp;P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2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12" customWidth="1"/>
    <col min="2" max="2" width="2.140625" customWidth="1"/>
    <col min="3" max="3" width="9.28515625" style="5" customWidth="1"/>
    <col min="4" max="4" width="3.5703125" style="4" customWidth="1"/>
    <col min="5" max="5" width="9.28515625" style="5" customWidth="1"/>
    <col min="6" max="6" width="4.5703125" style="4" customWidth="1"/>
    <col min="7" max="7" width="2.42578125" style="4" customWidth="1"/>
    <col min="8" max="8" width="4.28515625" style="4" customWidth="1"/>
    <col min="9" max="9" width="7.5703125" style="4" customWidth="1"/>
    <col min="10" max="11" width="16.28515625" customWidth="1"/>
    <col min="13" max="13" width="12" bestFit="1" customWidth="1"/>
  </cols>
  <sheetData>
    <row r="1" spans="1:20" s="1" customFormat="1" x14ac:dyDescent="0.2">
      <c r="A1" s="10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249</v>
      </c>
    </row>
    <row r="2" spans="1:20" s="1" customFormat="1" x14ac:dyDescent="0.2">
      <c r="A2" s="10"/>
      <c r="C2" s="3"/>
      <c r="D2" s="2"/>
      <c r="E2" s="3"/>
      <c r="F2" s="2"/>
      <c r="G2" s="2"/>
      <c r="H2" s="2"/>
      <c r="I2" s="2"/>
    </row>
    <row r="3" spans="1:20" x14ac:dyDescent="0.2">
      <c r="A3" s="11" t="s">
        <v>55</v>
      </c>
      <c r="C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12">
        <v>33663</v>
      </c>
      <c r="C4" s="5" t="s">
        <v>19</v>
      </c>
      <c r="D4" s="8" t="s">
        <v>5</v>
      </c>
      <c r="E4" s="5" t="s">
        <v>20</v>
      </c>
      <c r="F4" s="4">
        <v>3</v>
      </c>
      <c r="G4" s="4" t="s">
        <v>5</v>
      </c>
      <c r="H4" s="4">
        <v>0</v>
      </c>
      <c r="J4" t="s">
        <v>64</v>
      </c>
      <c r="K4" t="s">
        <v>63</v>
      </c>
      <c r="M4" s="5" t="s">
        <v>20</v>
      </c>
      <c r="N4" s="4">
        <v>5</v>
      </c>
      <c r="O4" s="4">
        <v>4</v>
      </c>
      <c r="P4" s="4">
        <v>0</v>
      </c>
      <c r="Q4" s="4">
        <v>1</v>
      </c>
      <c r="R4" s="4">
        <v>15</v>
      </c>
      <c r="S4" s="4">
        <v>7</v>
      </c>
      <c r="T4" s="4">
        <f>O4*2</f>
        <v>8</v>
      </c>
    </row>
    <row r="5" spans="1:20" x14ac:dyDescent="0.2">
      <c r="A5" s="12">
        <v>33670</v>
      </c>
      <c r="C5" s="5" t="s">
        <v>20</v>
      </c>
      <c r="D5" s="9" t="s">
        <v>5</v>
      </c>
      <c r="E5" s="5" t="s">
        <v>19</v>
      </c>
      <c r="F5" s="4">
        <v>4</v>
      </c>
      <c r="G5" s="4" t="s">
        <v>5</v>
      </c>
      <c r="H5" s="4">
        <v>0</v>
      </c>
      <c r="J5" t="s">
        <v>56</v>
      </c>
      <c r="K5" t="s">
        <v>10</v>
      </c>
      <c r="M5" s="5" t="s">
        <v>6</v>
      </c>
      <c r="N5" s="4">
        <v>3</v>
      </c>
      <c r="O5" s="4">
        <v>0</v>
      </c>
      <c r="P5" s="4">
        <v>0</v>
      </c>
      <c r="Q5" s="4">
        <v>3</v>
      </c>
      <c r="R5" s="4">
        <v>5</v>
      </c>
      <c r="S5" s="4">
        <v>14</v>
      </c>
      <c r="T5" s="4">
        <f>O5*2</f>
        <v>0</v>
      </c>
    </row>
    <row r="6" spans="1:20" x14ac:dyDescent="0.2">
      <c r="A6" s="12">
        <v>33671</v>
      </c>
      <c r="C6" s="5" t="s">
        <v>20</v>
      </c>
      <c r="D6" s="8" t="s">
        <v>5</v>
      </c>
      <c r="E6" s="5" t="s">
        <v>19</v>
      </c>
      <c r="F6" s="4">
        <v>3</v>
      </c>
      <c r="G6" s="4" t="s">
        <v>5</v>
      </c>
      <c r="H6" s="4">
        <v>2</v>
      </c>
      <c r="J6" t="s">
        <v>56</v>
      </c>
      <c r="K6" t="s">
        <v>62</v>
      </c>
      <c r="M6" s="5" t="s">
        <v>19</v>
      </c>
      <c r="N6" s="4">
        <v>3</v>
      </c>
      <c r="O6" s="4">
        <v>1</v>
      </c>
      <c r="P6" s="4">
        <v>0</v>
      </c>
      <c r="Q6" s="4">
        <v>2</v>
      </c>
      <c r="R6" s="4">
        <v>5</v>
      </c>
      <c r="S6" s="4">
        <v>7</v>
      </c>
      <c r="T6" s="4">
        <f>O6*2</f>
        <v>2</v>
      </c>
    </row>
    <row r="7" spans="1:20" x14ac:dyDescent="0.2">
      <c r="C7" s="3" t="s">
        <v>57</v>
      </c>
      <c r="D7" s="8"/>
      <c r="M7" s="5" t="s">
        <v>58</v>
      </c>
      <c r="N7" s="4">
        <v>1</v>
      </c>
      <c r="O7" s="4">
        <v>1</v>
      </c>
      <c r="P7" s="4">
        <v>0</v>
      </c>
      <c r="Q7" s="4">
        <v>0</v>
      </c>
      <c r="R7" s="4">
        <v>6</v>
      </c>
      <c r="S7" s="4">
        <v>3</v>
      </c>
      <c r="T7" s="4">
        <f>O7*2</f>
        <v>2</v>
      </c>
    </row>
    <row r="8" spans="1:20" x14ac:dyDescent="0.2">
      <c r="D8" s="8"/>
      <c r="N8" s="4">
        <f>SUM(N4:N7)</f>
        <v>12</v>
      </c>
      <c r="O8" s="4">
        <f t="shared" ref="O8:T8" si="0">SUM(O4:O7)</f>
        <v>6</v>
      </c>
      <c r="P8" s="4">
        <f t="shared" si="0"/>
        <v>0</v>
      </c>
      <c r="Q8" s="4">
        <f t="shared" si="0"/>
        <v>6</v>
      </c>
      <c r="R8" s="4">
        <f t="shared" si="0"/>
        <v>31</v>
      </c>
      <c r="S8" s="4">
        <f t="shared" si="0"/>
        <v>31</v>
      </c>
      <c r="T8" s="4">
        <f t="shared" si="0"/>
        <v>12</v>
      </c>
    </row>
    <row r="9" spans="1:20" x14ac:dyDescent="0.2">
      <c r="A9" s="12">
        <v>33663</v>
      </c>
      <c r="C9" s="5" t="s">
        <v>6</v>
      </c>
      <c r="D9" s="8" t="s">
        <v>5</v>
      </c>
      <c r="E9" s="5" t="s">
        <v>58</v>
      </c>
      <c r="F9" s="4">
        <v>3</v>
      </c>
      <c r="G9" s="4" t="s">
        <v>5</v>
      </c>
      <c r="H9" s="4">
        <v>6</v>
      </c>
      <c r="J9" t="s">
        <v>56</v>
      </c>
      <c r="K9" t="s">
        <v>61</v>
      </c>
    </row>
    <row r="10" spans="1:20" x14ac:dyDescent="0.2">
      <c r="C10" s="3" t="s">
        <v>59</v>
      </c>
      <c r="D10" s="8"/>
    </row>
    <row r="11" spans="1:20" x14ac:dyDescent="0.2">
      <c r="D11" s="8"/>
      <c r="M11" s="1" t="s">
        <v>252</v>
      </c>
    </row>
    <row r="12" spans="1:20" x14ac:dyDescent="0.2">
      <c r="A12" s="11" t="s">
        <v>60</v>
      </c>
      <c r="D12" s="8"/>
      <c r="M12" t="s">
        <v>254</v>
      </c>
      <c r="N12" s="15" t="s">
        <v>261</v>
      </c>
      <c r="O12" s="17" t="s">
        <v>20</v>
      </c>
      <c r="P12" s="17" t="s">
        <v>19</v>
      </c>
      <c r="Q12" s="4">
        <v>2</v>
      </c>
      <c r="R12" s="4">
        <v>1</v>
      </c>
    </row>
    <row r="13" spans="1:20" x14ac:dyDescent="0.2">
      <c r="A13" s="12">
        <v>33714</v>
      </c>
      <c r="C13" s="5" t="s">
        <v>6</v>
      </c>
      <c r="D13" s="8" t="s">
        <v>5</v>
      </c>
      <c r="E13" s="5" t="s">
        <v>20</v>
      </c>
      <c r="F13" s="4">
        <v>2</v>
      </c>
      <c r="G13" s="4" t="s">
        <v>5</v>
      </c>
      <c r="H13" s="4">
        <v>5</v>
      </c>
      <c r="J13" t="s">
        <v>56</v>
      </c>
      <c r="K13" t="s">
        <v>66</v>
      </c>
      <c r="M13" t="s">
        <v>254</v>
      </c>
      <c r="N13" s="15" t="s">
        <v>261</v>
      </c>
      <c r="O13" s="17" t="s">
        <v>6</v>
      </c>
      <c r="P13" s="5" t="s">
        <v>58</v>
      </c>
      <c r="Q13" s="4">
        <v>1</v>
      </c>
      <c r="R13" s="4">
        <v>0</v>
      </c>
    </row>
    <row r="14" spans="1:20" x14ac:dyDescent="0.2">
      <c r="A14" s="12">
        <v>33719</v>
      </c>
      <c r="C14" s="5" t="s">
        <v>20</v>
      </c>
      <c r="D14" s="8" t="s">
        <v>5</v>
      </c>
      <c r="E14" s="5" t="s">
        <v>6</v>
      </c>
      <c r="F14" s="4">
        <v>3</v>
      </c>
      <c r="G14" s="4" t="s">
        <v>5</v>
      </c>
      <c r="H14" s="4">
        <v>0</v>
      </c>
      <c r="J14" t="s">
        <v>65</v>
      </c>
      <c r="K14" t="s">
        <v>66</v>
      </c>
      <c r="M14" t="s">
        <v>255</v>
      </c>
      <c r="N14" s="15" t="s">
        <v>261</v>
      </c>
      <c r="O14" s="17" t="s">
        <v>5</v>
      </c>
      <c r="P14" s="17" t="s">
        <v>5</v>
      </c>
      <c r="Q14" s="15" t="s">
        <v>5</v>
      </c>
      <c r="R14" s="15" t="s">
        <v>5</v>
      </c>
    </row>
    <row r="15" spans="1:20" x14ac:dyDescent="0.2">
      <c r="C15" s="3" t="s">
        <v>72</v>
      </c>
      <c r="D15" s="8"/>
      <c r="M15" t="s">
        <v>256</v>
      </c>
      <c r="N15" s="15" t="s">
        <v>261</v>
      </c>
      <c r="O15" s="17" t="s">
        <v>20</v>
      </c>
      <c r="P15" s="17" t="s">
        <v>6</v>
      </c>
      <c r="Q15" s="4">
        <v>2</v>
      </c>
      <c r="R15" s="4">
        <v>0</v>
      </c>
    </row>
    <row r="16" spans="1:20" x14ac:dyDescent="0.2">
      <c r="D16" s="8"/>
      <c r="M16" t="s">
        <v>258</v>
      </c>
      <c r="Q16" s="4">
        <f>SUM(Q12:Q15)</f>
        <v>5</v>
      </c>
      <c r="R16" s="4">
        <f>SUM(R12:R15)</f>
        <v>1</v>
      </c>
    </row>
    <row r="17" spans="1:11" x14ac:dyDescent="0.2">
      <c r="D17" s="8"/>
      <c r="J17" s="1" t="s">
        <v>114</v>
      </c>
    </row>
    <row r="18" spans="1:11" x14ac:dyDescent="0.2">
      <c r="A18" s="12" t="s">
        <v>118</v>
      </c>
      <c r="D18" s="8"/>
      <c r="J18" t="s">
        <v>65</v>
      </c>
      <c r="K18" s="4">
        <v>1</v>
      </c>
    </row>
    <row r="19" spans="1:11" x14ac:dyDescent="0.2">
      <c r="A19" s="12" t="s">
        <v>119</v>
      </c>
      <c r="D19" s="8"/>
      <c r="J19" t="s">
        <v>64</v>
      </c>
      <c r="K19" s="4">
        <v>1</v>
      </c>
    </row>
    <row r="20" spans="1:11" x14ac:dyDescent="0.2">
      <c r="A20" s="12" t="s">
        <v>120</v>
      </c>
      <c r="D20" s="8"/>
      <c r="J20" t="s">
        <v>62</v>
      </c>
      <c r="K20" s="4">
        <v>1</v>
      </c>
    </row>
    <row r="21" spans="1:11" x14ac:dyDescent="0.2">
      <c r="D21" s="8"/>
      <c r="J21" t="s">
        <v>63</v>
      </c>
      <c r="K21" s="4">
        <v>1</v>
      </c>
    </row>
    <row r="22" spans="1:11" x14ac:dyDescent="0.2">
      <c r="D22" s="8"/>
      <c r="J22" t="s">
        <v>61</v>
      </c>
      <c r="K22" s="4">
        <v>1</v>
      </c>
    </row>
    <row r="23" spans="1:11" x14ac:dyDescent="0.2">
      <c r="D23" s="8"/>
      <c r="J23" t="s">
        <v>10</v>
      </c>
      <c r="K23" s="4">
        <v>1</v>
      </c>
    </row>
    <row r="24" spans="1:11" x14ac:dyDescent="0.2">
      <c r="D24" s="8"/>
      <c r="J24" t="s">
        <v>56</v>
      </c>
      <c r="K24" s="4">
        <v>4</v>
      </c>
    </row>
    <row r="25" spans="1:11" x14ac:dyDescent="0.2">
      <c r="D25" s="8"/>
      <c r="J25" t="s">
        <v>66</v>
      </c>
      <c r="K25" s="4">
        <v>2</v>
      </c>
    </row>
    <row r="26" spans="1:11" x14ac:dyDescent="0.2">
      <c r="K26" s="4">
        <f>SUM(K18:K25)</f>
        <v>12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&amp;LSalibandyliitto&amp;CMiesten SM-sarjan play offs ottelut kaudella 1991-92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CA55-14E7-4BA8-BA13-1B547BB2FA4D}">
  <dimension ref="A1:U76"/>
  <sheetViews>
    <sheetView zoomScaleNormal="100" workbookViewId="0"/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6.85546875" style="4" customWidth="1"/>
    <col min="10" max="10" width="17.28515625" customWidth="1"/>
    <col min="11" max="11" width="17.28515625" style="5" bestFit="1" customWidth="1"/>
    <col min="13" max="13" width="12" customWidth="1"/>
    <col min="17" max="18" width="8.85546875" customWidth="1"/>
    <col min="19" max="20" width="8.7109375" customWidth="1"/>
    <col min="21" max="21" width="8.42578125" customWidth="1"/>
  </cols>
  <sheetData>
    <row r="1" spans="1:21" s="1" customFormat="1" x14ac:dyDescent="0.2">
      <c r="A1" s="47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1" s="1" customFormat="1" x14ac:dyDescent="0.2">
      <c r="A2" s="19"/>
      <c r="B2" s="3"/>
      <c r="C2" s="2"/>
      <c r="D2" s="3"/>
      <c r="E2" s="2"/>
      <c r="F2" s="2"/>
      <c r="G2" s="2"/>
      <c r="H2" s="2"/>
      <c r="I2" s="2"/>
      <c r="J2" s="33"/>
      <c r="K2" s="34"/>
    </row>
    <row r="3" spans="1:21" x14ac:dyDescent="0.2">
      <c r="A3" s="19" t="s">
        <v>343</v>
      </c>
      <c r="B3" s="6"/>
      <c r="E3" s="44"/>
      <c r="F3" s="44"/>
      <c r="G3" s="44"/>
      <c r="J3" s="35"/>
      <c r="K3" s="36"/>
      <c r="N3" s="4" t="s">
        <v>212</v>
      </c>
      <c r="O3" s="4" t="s">
        <v>382</v>
      </c>
      <c r="P3" s="4" t="s">
        <v>383</v>
      </c>
      <c r="Q3" s="4" t="s">
        <v>385</v>
      </c>
      <c r="R3" s="4" t="s">
        <v>384</v>
      </c>
      <c r="S3" s="4" t="s">
        <v>216</v>
      </c>
      <c r="T3" s="4" t="s">
        <v>217</v>
      </c>
      <c r="U3" s="4" t="s">
        <v>218</v>
      </c>
    </row>
    <row r="4" spans="1:21" x14ac:dyDescent="0.2">
      <c r="A4" s="20">
        <v>44260</v>
      </c>
      <c r="B4" t="s">
        <v>121</v>
      </c>
      <c r="C4" t="s">
        <v>5</v>
      </c>
      <c r="D4" t="s">
        <v>394</v>
      </c>
      <c r="E4" s="49">
        <v>13</v>
      </c>
      <c r="F4" s="48" t="s">
        <v>5</v>
      </c>
      <c r="G4" s="49">
        <v>4</v>
      </c>
      <c r="H4" s="15"/>
      <c r="I4" s="4">
        <v>1</v>
      </c>
      <c r="J4" t="s">
        <v>368</v>
      </c>
      <c r="K4" s="17" t="s">
        <v>367</v>
      </c>
      <c r="M4" t="s">
        <v>121</v>
      </c>
      <c r="N4" s="4">
        <v>16</v>
      </c>
      <c r="O4" s="4">
        <v>12</v>
      </c>
      <c r="P4" s="4">
        <v>0</v>
      </c>
      <c r="Q4" s="4">
        <v>2</v>
      </c>
      <c r="R4" s="4">
        <v>2</v>
      </c>
      <c r="S4" s="49">
        <f>E4+G5+E6+G7+E8+E35+G36+E37+G38+E39+G40+E41+E57+G58+E59+G60</f>
        <v>105</v>
      </c>
      <c r="T4" s="49">
        <f>G4+E5+G6+E7+G8+G35+E36+G37+E38+G39+E40+G41+G57+E58+G59+E60</f>
        <v>57</v>
      </c>
      <c r="U4" s="4">
        <f t="shared" ref="U4:U11" si="0">O4*3+P4*2+Q4</f>
        <v>38</v>
      </c>
    </row>
    <row r="5" spans="1:21" ht="13.5" customHeight="1" x14ac:dyDescent="0.2">
      <c r="A5" s="20">
        <v>44262</v>
      </c>
      <c r="B5" t="s">
        <v>394</v>
      </c>
      <c r="C5" t="s">
        <v>5</v>
      </c>
      <c r="D5" t="s">
        <v>121</v>
      </c>
      <c r="E5" s="49">
        <v>7</v>
      </c>
      <c r="F5" s="48" t="s">
        <v>5</v>
      </c>
      <c r="G5" s="49">
        <v>3</v>
      </c>
      <c r="I5" s="4">
        <v>6</v>
      </c>
      <c r="J5" t="s">
        <v>368</v>
      </c>
      <c r="K5" s="17" t="s">
        <v>367</v>
      </c>
      <c r="M5" t="s">
        <v>198</v>
      </c>
      <c r="N5" s="4">
        <v>15</v>
      </c>
      <c r="O5" s="4">
        <v>5</v>
      </c>
      <c r="P5" s="4">
        <v>3</v>
      </c>
      <c r="Q5" s="4">
        <v>0</v>
      </c>
      <c r="R5" s="4">
        <v>7</v>
      </c>
      <c r="S5" s="49">
        <f>E25+G26+E27+G28+E29+G30+E31+G35+E36+G37+E38+G39+E40+G41+G53</f>
        <v>64</v>
      </c>
      <c r="T5" s="49">
        <f>G25+E26+G27+E28+G29+E30+G31+E35+G36+E37+G38+E39+G40+E41+E53</f>
        <v>72</v>
      </c>
      <c r="U5" s="4">
        <f t="shared" si="0"/>
        <v>21</v>
      </c>
    </row>
    <row r="6" spans="1:21" x14ac:dyDescent="0.2">
      <c r="A6" s="20">
        <v>44264</v>
      </c>
      <c r="B6" t="s">
        <v>121</v>
      </c>
      <c r="C6" t="s">
        <v>5</v>
      </c>
      <c r="D6" t="s">
        <v>394</v>
      </c>
      <c r="E6" s="49">
        <v>8</v>
      </c>
      <c r="F6" s="48" t="s">
        <v>5</v>
      </c>
      <c r="G6" s="49">
        <v>2</v>
      </c>
      <c r="H6" s="15"/>
      <c r="I6" s="4">
        <v>1</v>
      </c>
      <c r="J6" t="s">
        <v>328</v>
      </c>
      <c r="K6" s="17" t="s">
        <v>200</v>
      </c>
      <c r="M6" t="s">
        <v>11</v>
      </c>
      <c r="N6" s="4">
        <v>15</v>
      </c>
      <c r="O6" s="4">
        <v>4</v>
      </c>
      <c r="P6" s="4">
        <v>4</v>
      </c>
      <c r="Q6" s="4">
        <v>1</v>
      </c>
      <c r="R6" s="4">
        <v>6</v>
      </c>
      <c r="S6" s="49">
        <f>E11+G12+E13+G14+E15+E44+G45+E46+G47+E48+G49+G57+E58+G59+E60</f>
        <v>64</v>
      </c>
      <c r="T6" s="49">
        <f>G11+E12+G13+E14+G15+G44+E45+G46+E47+G48+E49+E57+G58+E59+G60</f>
        <v>75</v>
      </c>
      <c r="U6" s="4">
        <f t="shared" ref="U6" si="1">O6*3+P6*2+Q6</f>
        <v>21</v>
      </c>
    </row>
    <row r="7" spans="1:21" x14ac:dyDescent="0.2">
      <c r="A7" s="20">
        <v>44266</v>
      </c>
      <c r="B7" s="5" t="s">
        <v>394</v>
      </c>
      <c r="C7" s="4" t="s">
        <v>5</v>
      </c>
      <c r="D7" s="5" t="s">
        <v>121</v>
      </c>
      <c r="E7" s="49">
        <v>2</v>
      </c>
      <c r="F7" s="4" t="s">
        <v>5</v>
      </c>
      <c r="G7" s="49">
        <v>9</v>
      </c>
      <c r="I7" s="4">
        <v>1</v>
      </c>
      <c r="J7" t="s">
        <v>328</v>
      </c>
      <c r="K7" s="17" t="s">
        <v>200</v>
      </c>
      <c r="M7" t="s">
        <v>181</v>
      </c>
      <c r="N7" s="4">
        <v>12</v>
      </c>
      <c r="O7" s="4">
        <v>5</v>
      </c>
      <c r="P7" s="4">
        <v>1</v>
      </c>
      <c r="Q7" s="4">
        <v>3</v>
      </c>
      <c r="R7" s="4">
        <v>3</v>
      </c>
      <c r="S7" s="49">
        <f>E18+G19+E20+G21+E22+G44+E45+G46+E47+G48+E49+E53</f>
        <v>55</v>
      </c>
      <c r="T7" s="49">
        <f>G18+E19+G20+E21+G22+E44+G45+E46+G47+E48+G49+G53</f>
        <v>50</v>
      </c>
      <c r="U7" s="4">
        <f t="shared" si="0"/>
        <v>20</v>
      </c>
    </row>
    <row r="8" spans="1:21" x14ac:dyDescent="0.2">
      <c r="A8" s="20">
        <v>44268</v>
      </c>
      <c r="B8" s="5" t="s">
        <v>121</v>
      </c>
      <c r="C8" s="4" t="s">
        <v>5</v>
      </c>
      <c r="D8" s="5" t="s">
        <v>394</v>
      </c>
      <c r="E8" s="49">
        <v>4</v>
      </c>
      <c r="F8" s="4" t="s">
        <v>5</v>
      </c>
      <c r="G8" s="49">
        <v>3</v>
      </c>
      <c r="I8" s="4">
        <v>1</v>
      </c>
      <c r="J8" t="s">
        <v>328</v>
      </c>
      <c r="K8" s="17" t="s">
        <v>200</v>
      </c>
      <c r="M8" s="17" t="s">
        <v>19</v>
      </c>
      <c r="N8" s="4">
        <v>7</v>
      </c>
      <c r="O8" s="4">
        <v>3</v>
      </c>
      <c r="P8" s="4">
        <v>0</v>
      </c>
      <c r="Q8" s="4">
        <v>1</v>
      </c>
      <c r="R8" s="4">
        <v>3</v>
      </c>
      <c r="S8" s="49">
        <f>G25+E26+G27+E28+G29+E30+G31</f>
        <v>29</v>
      </c>
      <c r="T8" s="49">
        <f>E25+G26+E27+G28+E29+G30+E31</f>
        <v>28</v>
      </c>
      <c r="U8" s="4">
        <f t="shared" si="0"/>
        <v>10</v>
      </c>
    </row>
    <row r="9" spans="1:21" x14ac:dyDescent="0.2">
      <c r="B9" s="1" t="s">
        <v>346</v>
      </c>
      <c r="D9"/>
      <c r="E9" s="50"/>
      <c r="F9" s="44"/>
      <c r="G9" s="50"/>
      <c r="J9" s="17"/>
      <c r="K9" s="37"/>
      <c r="M9" t="s">
        <v>250</v>
      </c>
      <c r="N9" s="4">
        <v>5</v>
      </c>
      <c r="O9" s="4">
        <v>1</v>
      </c>
      <c r="P9" s="4">
        <v>0</v>
      </c>
      <c r="Q9" s="4">
        <v>2</v>
      </c>
      <c r="R9" s="4">
        <v>2</v>
      </c>
      <c r="S9" s="49">
        <f>G11+E12+G13+E14+G15</f>
        <v>23</v>
      </c>
      <c r="T9" s="49">
        <f>E11+G12+E13+G14+E15</f>
        <v>26</v>
      </c>
      <c r="U9" s="4">
        <f t="shared" si="0"/>
        <v>5</v>
      </c>
    </row>
    <row r="10" spans="1:21" x14ac:dyDescent="0.2">
      <c r="B10"/>
      <c r="D10"/>
      <c r="E10" s="50"/>
      <c r="F10" s="44"/>
      <c r="G10" s="50"/>
      <c r="J10" s="37"/>
      <c r="K10" s="37"/>
      <c r="M10" s="17" t="s">
        <v>394</v>
      </c>
      <c r="N10" s="4">
        <v>5</v>
      </c>
      <c r="O10" s="4">
        <v>1</v>
      </c>
      <c r="P10" s="4">
        <v>0</v>
      </c>
      <c r="Q10" s="4">
        <v>0</v>
      </c>
      <c r="R10" s="4">
        <v>4</v>
      </c>
      <c r="S10" s="52">
        <v>18</v>
      </c>
      <c r="T10" s="49">
        <f>E4+G5+E6+G7+E8</f>
        <v>37</v>
      </c>
      <c r="U10" s="4">
        <f t="shared" si="0"/>
        <v>3</v>
      </c>
    </row>
    <row r="11" spans="1:21" x14ac:dyDescent="0.2">
      <c r="A11" s="20">
        <v>44259</v>
      </c>
      <c r="B11" t="s">
        <v>11</v>
      </c>
      <c r="C11" t="s">
        <v>5</v>
      </c>
      <c r="D11" t="s">
        <v>250</v>
      </c>
      <c r="E11" s="49">
        <v>5</v>
      </c>
      <c r="F11" s="48" t="s">
        <v>5</v>
      </c>
      <c r="G11" s="49">
        <v>4</v>
      </c>
      <c r="I11" s="15">
        <v>1</v>
      </c>
      <c r="J11" s="17" t="s">
        <v>244</v>
      </c>
      <c r="K11" s="17" t="s">
        <v>329</v>
      </c>
      <c r="M11" s="17" t="s">
        <v>163</v>
      </c>
      <c r="N11" s="4">
        <v>5</v>
      </c>
      <c r="O11" s="4">
        <v>0</v>
      </c>
      <c r="P11" s="4">
        <v>1</v>
      </c>
      <c r="Q11" s="4">
        <v>0</v>
      </c>
      <c r="R11" s="4">
        <v>4</v>
      </c>
      <c r="S11" s="49">
        <f>G18+E19+G20+E21+G22</f>
        <v>15</v>
      </c>
      <c r="T11" s="49">
        <f>E18+G19+E20+G21+E22</f>
        <v>28</v>
      </c>
      <c r="U11" s="4">
        <f t="shared" si="0"/>
        <v>2</v>
      </c>
    </row>
    <row r="12" spans="1:21" x14ac:dyDescent="0.2">
      <c r="A12" s="20">
        <v>44261</v>
      </c>
      <c r="B12" t="s">
        <v>250</v>
      </c>
      <c r="C12" t="s">
        <v>5</v>
      </c>
      <c r="D12" t="s">
        <v>11</v>
      </c>
      <c r="E12" s="49">
        <v>4</v>
      </c>
      <c r="F12" s="48" t="s">
        <v>5</v>
      </c>
      <c r="G12" s="49">
        <v>6</v>
      </c>
      <c r="I12" s="15">
        <v>1</v>
      </c>
      <c r="J12" s="17" t="s">
        <v>244</v>
      </c>
      <c r="K12" s="17" t="s">
        <v>329</v>
      </c>
      <c r="N12" s="4">
        <f>SUM(N4:N11)</f>
        <v>80</v>
      </c>
      <c r="O12" s="4">
        <f t="shared" ref="O12:U12" si="2">SUM(O4:O11)</f>
        <v>31</v>
      </c>
      <c r="P12" s="4">
        <f t="shared" si="2"/>
        <v>9</v>
      </c>
      <c r="Q12" s="4">
        <f t="shared" si="2"/>
        <v>9</v>
      </c>
      <c r="R12" s="4">
        <f t="shared" si="2"/>
        <v>31</v>
      </c>
      <c r="S12" s="4">
        <f t="shared" si="2"/>
        <v>373</v>
      </c>
      <c r="T12" s="4">
        <f t="shared" si="2"/>
        <v>373</v>
      </c>
      <c r="U12" s="4">
        <f t="shared" si="2"/>
        <v>120</v>
      </c>
    </row>
    <row r="13" spans="1:21" x14ac:dyDescent="0.2">
      <c r="A13" s="20">
        <v>44263</v>
      </c>
      <c r="B13" t="s">
        <v>11</v>
      </c>
      <c r="C13" t="s">
        <v>5</v>
      </c>
      <c r="D13" t="s">
        <v>250</v>
      </c>
      <c r="E13" s="49">
        <v>5</v>
      </c>
      <c r="F13" s="48" t="s">
        <v>5</v>
      </c>
      <c r="G13" s="49">
        <v>4</v>
      </c>
      <c r="H13" s="4" t="s">
        <v>289</v>
      </c>
      <c r="I13" s="4">
        <v>1</v>
      </c>
      <c r="J13" s="17" t="s">
        <v>27</v>
      </c>
      <c r="K13" s="17" t="s">
        <v>155</v>
      </c>
    </row>
    <row r="14" spans="1:21" x14ac:dyDescent="0.2">
      <c r="A14" s="20">
        <v>44265</v>
      </c>
      <c r="B14" t="s">
        <v>250</v>
      </c>
      <c r="C14" t="s">
        <v>5</v>
      </c>
      <c r="D14" t="s">
        <v>11</v>
      </c>
      <c r="E14" s="49">
        <v>5</v>
      </c>
      <c r="F14" s="48" t="s">
        <v>5</v>
      </c>
      <c r="G14" s="49">
        <v>3</v>
      </c>
      <c r="I14" s="4">
        <v>1</v>
      </c>
      <c r="J14" s="17" t="s">
        <v>27</v>
      </c>
      <c r="K14" s="17" t="s">
        <v>155</v>
      </c>
      <c r="M14" s="1" t="s">
        <v>252</v>
      </c>
    </row>
    <row r="15" spans="1:21" x14ac:dyDescent="0.2">
      <c r="A15" s="20">
        <v>44267</v>
      </c>
      <c r="B15" t="s">
        <v>11</v>
      </c>
      <c r="C15" t="s">
        <v>5</v>
      </c>
      <c r="D15" t="s">
        <v>250</v>
      </c>
      <c r="E15" s="49">
        <v>7</v>
      </c>
      <c r="F15" s="48" t="s">
        <v>5</v>
      </c>
      <c r="G15" s="49">
        <v>6</v>
      </c>
      <c r="H15" s="4" t="s">
        <v>289</v>
      </c>
      <c r="I15" s="4">
        <v>1</v>
      </c>
      <c r="J15" s="17" t="s">
        <v>27</v>
      </c>
      <c r="K15" s="17" t="s">
        <v>155</v>
      </c>
      <c r="M15" t="s">
        <v>253</v>
      </c>
      <c r="N15" s="15" t="s">
        <v>401</v>
      </c>
      <c r="O15" t="s">
        <v>121</v>
      </c>
      <c r="P15" t="s">
        <v>394</v>
      </c>
      <c r="Q15" s="4">
        <v>4</v>
      </c>
      <c r="R15" s="4">
        <v>1</v>
      </c>
    </row>
    <row r="16" spans="1:21" x14ac:dyDescent="0.2">
      <c r="B16" s="1" t="s">
        <v>395</v>
      </c>
      <c r="E16" s="15"/>
      <c r="F16" s="15"/>
      <c r="G16" s="15"/>
      <c r="H16" s="15"/>
      <c r="I16" s="15"/>
      <c r="J16" s="37"/>
      <c r="K16" s="37"/>
      <c r="M16" t="s">
        <v>253</v>
      </c>
      <c r="N16" s="15" t="s">
        <v>401</v>
      </c>
      <c r="O16" t="s">
        <v>11</v>
      </c>
      <c r="P16" t="s">
        <v>250</v>
      </c>
      <c r="Q16" s="4">
        <v>4</v>
      </c>
      <c r="R16" s="4">
        <v>1</v>
      </c>
    </row>
    <row r="17" spans="1:19" x14ac:dyDescent="0.2">
      <c r="E17" s="49"/>
      <c r="G17" s="49"/>
      <c r="I17" s="15"/>
      <c r="J17" s="37"/>
      <c r="K17" s="37"/>
      <c r="M17" t="s">
        <v>253</v>
      </c>
      <c r="N17" s="15" t="s">
        <v>401</v>
      </c>
      <c r="O17" t="s">
        <v>181</v>
      </c>
      <c r="P17" t="s">
        <v>163</v>
      </c>
      <c r="Q17" s="4">
        <v>4</v>
      </c>
      <c r="R17" s="4">
        <v>1</v>
      </c>
    </row>
    <row r="18" spans="1:19" x14ac:dyDescent="0.2">
      <c r="A18" s="20">
        <v>44260</v>
      </c>
      <c r="B18" t="s">
        <v>181</v>
      </c>
      <c r="C18" t="s">
        <v>5</v>
      </c>
      <c r="D18" t="s">
        <v>163</v>
      </c>
      <c r="E18" s="49">
        <v>2</v>
      </c>
      <c r="F18" s="48" t="s">
        <v>5</v>
      </c>
      <c r="G18" s="49">
        <v>3</v>
      </c>
      <c r="H18" s="15" t="s">
        <v>289</v>
      </c>
      <c r="I18" s="15">
        <v>1</v>
      </c>
      <c r="J18" s="37" t="s">
        <v>203</v>
      </c>
      <c r="K18" s="37" t="s">
        <v>204</v>
      </c>
      <c r="M18" t="s">
        <v>253</v>
      </c>
      <c r="N18" s="15" t="s">
        <v>401</v>
      </c>
      <c r="O18" t="s">
        <v>19</v>
      </c>
      <c r="P18" t="s">
        <v>198</v>
      </c>
      <c r="Q18" s="4">
        <v>4</v>
      </c>
      <c r="R18" s="4">
        <v>3</v>
      </c>
    </row>
    <row r="19" spans="1:19" x14ac:dyDescent="0.2">
      <c r="A19" s="20">
        <v>44262</v>
      </c>
      <c r="B19" t="s">
        <v>163</v>
      </c>
      <c r="C19" t="s">
        <v>5</v>
      </c>
      <c r="D19" t="s">
        <v>181</v>
      </c>
      <c r="E19" s="49">
        <v>4</v>
      </c>
      <c r="F19" s="48" t="s">
        <v>5</v>
      </c>
      <c r="G19" s="49">
        <v>8</v>
      </c>
      <c r="H19" s="15"/>
      <c r="I19" s="15">
        <v>9</v>
      </c>
      <c r="J19" s="37" t="s">
        <v>203</v>
      </c>
      <c r="K19" s="37" t="s">
        <v>204</v>
      </c>
      <c r="M19" t="s">
        <v>254</v>
      </c>
      <c r="N19" s="15" t="s">
        <v>401</v>
      </c>
      <c r="O19" t="s">
        <v>121</v>
      </c>
      <c r="P19" t="s">
        <v>198</v>
      </c>
      <c r="Q19" s="4">
        <v>4</v>
      </c>
      <c r="R19" s="4">
        <v>3</v>
      </c>
    </row>
    <row r="20" spans="1:19" x14ac:dyDescent="0.2">
      <c r="A20" s="20">
        <v>44264</v>
      </c>
      <c r="B20" t="s">
        <v>181</v>
      </c>
      <c r="C20" t="s">
        <v>5</v>
      </c>
      <c r="D20" t="s">
        <v>163</v>
      </c>
      <c r="E20" s="49">
        <v>10</v>
      </c>
      <c r="F20" s="48" t="s">
        <v>5</v>
      </c>
      <c r="G20" s="49">
        <v>2</v>
      </c>
      <c r="H20" s="15"/>
      <c r="I20" s="15">
        <v>1</v>
      </c>
      <c r="J20" s="37" t="s">
        <v>203</v>
      </c>
      <c r="K20" s="37" t="s">
        <v>204</v>
      </c>
      <c r="M20" s="28" t="s">
        <v>254</v>
      </c>
      <c r="N20" s="15" t="s">
        <v>401</v>
      </c>
      <c r="O20" t="s">
        <v>11</v>
      </c>
      <c r="P20" t="s">
        <v>181</v>
      </c>
      <c r="Q20" s="29">
        <v>4</v>
      </c>
      <c r="R20" s="29">
        <v>2</v>
      </c>
    </row>
    <row r="21" spans="1:19" x14ac:dyDescent="0.2">
      <c r="A21" s="20">
        <v>44266</v>
      </c>
      <c r="B21" t="s">
        <v>163</v>
      </c>
      <c r="C21" t="s">
        <v>5</v>
      </c>
      <c r="D21" t="s">
        <v>181</v>
      </c>
      <c r="E21" s="49">
        <v>2</v>
      </c>
      <c r="F21" s="48" t="s">
        <v>5</v>
      </c>
      <c r="G21" s="49">
        <v>3</v>
      </c>
      <c r="H21" s="15"/>
      <c r="I21" s="15">
        <v>9</v>
      </c>
      <c r="J21" s="37" t="s">
        <v>244</v>
      </c>
      <c r="K21" s="37" t="s">
        <v>329</v>
      </c>
      <c r="M21" t="s">
        <v>255</v>
      </c>
      <c r="N21" s="15" t="s">
        <v>401</v>
      </c>
      <c r="O21" t="s">
        <v>198</v>
      </c>
      <c r="P21" t="s">
        <v>181</v>
      </c>
      <c r="Q21" s="15">
        <v>1</v>
      </c>
      <c r="R21" s="4">
        <v>0</v>
      </c>
    </row>
    <row r="22" spans="1:19" x14ac:dyDescent="0.2">
      <c r="A22" s="20">
        <v>44268</v>
      </c>
      <c r="B22" t="s">
        <v>181</v>
      </c>
      <c r="C22" t="s">
        <v>5</v>
      </c>
      <c r="D22" t="s">
        <v>163</v>
      </c>
      <c r="E22" s="49">
        <v>5</v>
      </c>
      <c r="F22" s="48" t="s">
        <v>5</v>
      </c>
      <c r="G22" s="49">
        <v>4</v>
      </c>
      <c r="H22" s="15"/>
      <c r="I22" s="15">
        <v>1</v>
      </c>
      <c r="J22" s="37" t="s">
        <v>244</v>
      </c>
      <c r="K22" s="37" t="s">
        <v>329</v>
      </c>
      <c r="M22" t="s">
        <v>256</v>
      </c>
      <c r="N22" s="15" t="s">
        <v>401</v>
      </c>
      <c r="O22" t="s">
        <v>121</v>
      </c>
      <c r="P22" t="s">
        <v>11</v>
      </c>
      <c r="Q22" s="4">
        <v>4</v>
      </c>
      <c r="R22" s="4">
        <v>0</v>
      </c>
    </row>
    <row r="23" spans="1:19" x14ac:dyDescent="0.2">
      <c r="B23" s="1" t="s">
        <v>396</v>
      </c>
      <c r="D23"/>
      <c r="E23" s="15"/>
      <c r="F23" s="15"/>
      <c r="G23" s="15"/>
      <c r="H23" s="15"/>
      <c r="I23" s="15"/>
      <c r="J23" s="35"/>
      <c r="K23" s="36"/>
      <c r="M23" t="s">
        <v>258</v>
      </c>
      <c r="Q23" s="4">
        <f>SUM(Q15:Q22)</f>
        <v>29</v>
      </c>
      <c r="R23" s="4">
        <f>SUM(R15:R22)</f>
        <v>11</v>
      </c>
    </row>
    <row r="24" spans="1:19" s="28" customFormat="1" x14ac:dyDescent="0.2">
      <c r="A24" s="20"/>
      <c r="B24" s="5"/>
      <c r="C24" s="4"/>
      <c r="D24" s="5"/>
      <c r="E24" s="49"/>
      <c r="F24" s="4"/>
      <c r="G24" s="49"/>
      <c r="H24" s="4"/>
      <c r="I24" s="15"/>
      <c r="J24" s="35"/>
      <c r="K24" s="38"/>
      <c r="L24"/>
      <c r="M24"/>
      <c r="N24"/>
      <c r="O24"/>
      <c r="P24"/>
      <c r="Q24"/>
      <c r="R24"/>
    </row>
    <row r="25" spans="1:19" x14ac:dyDescent="0.2">
      <c r="A25" s="20">
        <v>44260</v>
      </c>
      <c r="B25" t="s">
        <v>198</v>
      </c>
      <c r="C25" t="s">
        <v>5</v>
      </c>
      <c r="D25" t="s">
        <v>19</v>
      </c>
      <c r="E25" s="49">
        <v>5</v>
      </c>
      <c r="F25" s="48" t="s">
        <v>5</v>
      </c>
      <c r="G25" s="49">
        <v>6</v>
      </c>
      <c r="I25" s="4">
        <v>1</v>
      </c>
      <c r="J25" t="s">
        <v>27</v>
      </c>
      <c r="K25" s="17" t="s">
        <v>155</v>
      </c>
      <c r="L25" s="28"/>
      <c r="M25" s="28"/>
      <c r="N25" s="28"/>
      <c r="O25" s="28"/>
      <c r="P25" s="28"/>
      <c r="Q25" s="28"/>
      <c r="R25" s="28"/>
    </row>
    <row r="26" spans="1:19" x14ac:dyDescent="0.2">
      <c r="A26" s="20">
        <v>44262</v>
      </c>
      <c r="B26" t="s">
        <v>19</v>
      </c>
      <c r="C26" t="s">
        <v>5</v>
      </c>
      <c r="D26" t="s">
        <v>198</v>
      </c>
      <c r="E26" s="49">
        <v>2</v>
      </c>
      <c r="F26" s="48" t="s">
        <v>5</v>
      </c>
      <c r="G26" s="49">
        <v>5</v>
      </c>
      <c r="I26" s="29">
        <v>1</v>
      </c>
      <c r="J26" t="s">
        <v>27</v>
      </c>
      <c r="K26" s="17" t="s">
        <v>155</v>
      </c>
    </row>
    <row r="27" spans="1:19" x14ac:dyDescent="0.2">
      <c r="A27" s="20">
        <v>44264</v>
      </c>
      <c r="B27" t="s">
        <v>198</v>
      </c>
      <c r="C27" t="s">
        <v>5</v>
      </c>
      <c r="D27" t="s">
        <v>19</v>
      </c>
      <c r="E27" s="49">
        <v>0</v>
      </c>
      <c r="F27" s="48" t="s">
        <v>5</v>
      </c>
      <c r="G27" s="49">
        <v>9</v>
      </c>
      <c r="I27" s="4">
        <v>1</v>
      </c>
      <c r="J27" t="s">
        <v>369</v>
      </c>
      <c r="K27" s="17" t="s">
        <v>370</v>
      </c>
    </row>
    <row r="28" spans="1:19" x14ac:dyDescent="0.2">
      <c r="A28" s="20">
        <v>44266</v>
      </c>
      <c r="B28" t="s">
        <v>19</v>
      </c>
      <c r="C28" t="s">
        <v>5</v>
      </c>
      <c r="D28" t="s">
        <v>198</v>
      </c>
      <c r="E28" s="49">
        <v>3</v>
      </c>
      <c r="F28" s="48" t="s">
        <v>5</v>
      </c>
      <c r="G28" s="49">
        <v>2</v>
      </c>
      <c r="I28" s="4">
        <v>1</v>
      </c>
      <c r="J28" t="s">
        <v>369</v>
      </c>
      <c r="K28" s="17" t="s">
        <v>370</v>
      </c>
    </row>
    <row r="29" spans="1:19" x14ac:dyDescent="0.2">
      <c r="A29" s="20">
        <v>44268</v>
      </c>
      <c r="B29" t="s">
        <v>198</v>
      </c>
      <c r="C29" t="s">
        <v>5</v>
      </c>
      <c r="D29" t="s">
        <v>19</v>
      </c>
      <c r="E29" s="49">
        <v>6</v>
      </c>
      <c r="F29" s="48" t="s">
        <v>5</v>
      </c>
      <c r="G29" s="49">
        <v>5</v>
      </c>
      <c r="H29" s="4" t="s">
        <v>289</v>
      </c>
      <c r="I29" s="4">
        <v>1</v>
      </c>
      <c r="J29" t="s">
        <v>369</v>
      </c>
      <c r="K29" s="17" t="s">
        <v>370</v>
      </c>
    </row>
    <row r="30" spans="1:19" x14ac:dyDescent="0.2">
      <c r="A30" s="20">
        <v>44270</v>
      </c>
      <c r="B30" t="s">
        <v>19</v>
      </c>
      <c r="C30" t="s">
        <v>5</v>
      </c>
      <c r="D30" t="s">
        <v>198</v>
      </c>
      <c r="E30" s="49">
        <v>1</v>
      </c>
      <c r="F30" s="48" t="s">
        <v>5</v>
      </c>
      <c r="G30" s="49">
        <v>2</v>
      </c>
      <c r="I30" s="4">
        <v>1</v>
      </c>
      <c r="J30" t="s">
        <v>369</v>
      </c>
      <c r="K30" s="17" t="s">
        <v>370</v>
      </c>
    </row>
    <row r="31" spans="1:19" x14ac:dyDescent="0.2">
      <c r="A31" s="20">
        <v>44272</v>
      </c>
      <c r="B31" t="s">
        <v>198</v>
      </c>
      <c r="C31" t="s">
        <v>5</v>
      </c>
      <c r="D31" t="s">
        <v>19</v>
      </c>
      <c r="E31" s="49">
        <v>8</v>
      </c>
      <c r="F31" s="48" t="s">
        <v>5</v>
      </c>
      <c r="G31" s="49">
        <v>3</v>
      </c>
      <c r="I31" s="4">
        <v>1</v>
      </c>
      <c r="J31" t="s">
        <v>369</v>
      </c>
      <c r="K31" s="17" t="s">
        <v>370</v>
      </c>
    </row>
    <row r="32" spans="1:19" x14ac:dyDescent="0.2">
      <c r="B32" s="1" t="s">
        <v>397</v>
      </c>
      <c r="E32" s="50"/>
      <c r="F32" s="44"/>
      <c r="G32" s="50"/>
      <c r="J32" s="35"/>
      <c r="K32" s="38"/>
      <c r="Q32" s="4"/>
      <c r="R32" s="4"/>
      <c r="S32" s="4"/>
    </row>
    <row r="33" spans="1:12" x14ac:dyDescent="0.2">
      <c r="B33"/>
      <c r="D33"/>
      <c r="E33" s="50"/>
      <c r="F33" s="44"/>
      <c r="G33" s="50"/>
      <c r="H33" s="15"/>
      <c r="J33" s="35"/>
      <c r="K33" s="38"/>
    </row>
    <row r="34" spans="1:12" x14ac:dyDescent="0.2">
      <c r="A34" s="19" t="s">
        <v>344</v>
      </c>
      <c r="E34" s="51"/>
      <c r="F34" s="20"/>
      <c r="G34" s="51"/>
      <c r="J34" s="35"/>
      <c r="K34" s="36"/>
    </row>
    <row r="35" spans="1:12" x14ac:dyDescent="0.2">
      <c r="A35" s="20">
        <v>44275</v>
      </c>
      <c r="B35" t="s">
        <v>121</v>
      </c>
      <c r="C35" s="4" t="s">
        <v>5</v>
      </c>
      <c r="D35" t="s">
        <v>198</v>
      </c>
      <c r="E35" s="50">
        <v>5</v>
      </c>
      <c r="F35" s="44" t="s">
        <v>5</v>
      </c>
      <c r="G35" s="50">
        <v>4</v>
      </c>
      <c r="I35" s="4">
        <v>1</v>
      </c>
      <c r="J35" t="s">
        <v>244</v>
      </c>
      <c r="K35" s="5" t="s">
        <v>329</v>
      </c>
    </row>
    <row r="36" spans="1:12" x14ac:dyDescent="0.2">
      <c r="A36" s="20">
        <v>44277</v>
      </c>
      <c r="B36" t="s">
        <v>198</v>
      </c>
      <c r="C36" s="4" t="s">
        <v>5</v>
      </c>
      <c r="D36" t="s">
        <v>121</v>
      </c>
      <c r="E36" s="50">
        <v>7</v>
      </c>
      <c r="F36" s="44" t="s">
        <v>5</v>
      </c>
      <c r="G36" s="50">
        <v>5</v>
      </c>
      <c r="I36" s="29">
        <v>1</v>
      </c>
      <c r="J36" t="s">
        <v>244</v>
      </c>
      <c r="K36" s="5" t="s">
        <v>329</v>
      </c>
    </row>
    <row r="37" spans="1:12" x14ac:dyDescent="0.2">
      <c r="A37" s="20">
        <v>44279</v>
      </c>
      <c r="B37" t="s">
        <v>121</v>
      </c>
      <c r="C37" s="4" t="s">
        <v>5</v>
      </c>
      <c r="D37" t="s">
        <v>198</v>
      </c>
      <c r="E37" s="50">
        <v>5</v>
      </c>
      <c r="F37" s="44" t="s">
        <v>5</v>
      </c>
      <c r="G37" s="50">
        <v>4</v>
      </c>
      <c r="I37" s="4">
        <v>1</v>
      </c>
      <c r="J37" t="s">
        <v>244</v>
      </c>
      <c r="K37" s="5" t="s">
        <v>329</v>
      </c>
    </row>
    <row r="38" spans="1:12" x14ac:dyDescent="0.2">
      <c r="A38" s="20">
        <v>44281</v>
      </c>
      <c r="B38" t="s">
        <v>198</v>
      </c>
      <c r="C38" s="4" t="s">
        <v>5</v>
      </c>
      <c r="D38" t="s">
        <v>121</v>
      </c>
      <c r="E38" s="50">
        <v>6</v>
      </c>
      <c r="F38" s="44" t="s">
        <v>5</v>
      </c>
      <c r="G38" s="50">
        <v>5</v>
      </c>
      <c r="H38" s="4" t="s">
        <v>289</v>
      </c>
      <c r="I38" s="4">
        <v>1</v>
      </c>
      <c r="J38" t="s">
        <v>27</v>
      </c>
      <c r="K38" s="5" t="s">
        <v>155</v>
      </c>
    </row>
    <row r="39" spans="1:12" x14ac:dyDescent="0.2">
      <c r="A39" s="20">
        <v>44283</v>
      </c>
      <c r="B39" t="s">
        <v>121</v>
      </c>
      <c r="C39" s="4" t="s">
        <v>5</v>
      </c>
      <c r="D39" t="s">
        <v>198</v>
      </c>
      <c r="E39" s="50">
        <v>3</v>
      </c>
      <c r="F39" s="44" t="s">
        <v>5</v>
      </c>
      <c r="G39" s="50">
        <v>4</v>
      </c>
      <c r="H39" s="4" t="s">
        <v>289</v>
      </c>
      <c r="I39" s="4">
        <v>1</v>
      </c>
      <c r="J39" t="s">
        <v>244</v>
      </c>
      <c r="K39" s="5" t="s">
        <v>329</v>
      </c>
    </row>
    <row r="40" spans="1:12" x14ac:dyDescent="0.2">
      <c r="A40" s="20">
        <v>44285</v>
      </c>
      <c r="B40" t="s">
        <v>198</v>
      </c>
      <c r="C40" s="4" t="s">
        <v>5</v>
      </c>
      <c r="D40" t="s">
        <v>121</v>
      </c>
      <c r="E40" s="50">
        <v>2</v>
      </c>
      <c r="F40" s="44" t="s">
        <v>5</v>
      </c>
      <c r="G40" s="50">
        <v>7</v>
      </c>
      <c r="I40" s="4">
        <v>1</v>
      </c>
      <c r="J40" t="s">
        <v>244</v>
      </c>
      <c r="K40" s="5" t="s">
        <v>329</v>
      </c>
      <c r="L40" s="17"/>
    </row>
    <row r="41" spans="1:12" x14ac:dyDescent="0.2">
      <c r="A41" s="20">
        <v>44287</v>
      </c>
      <c r="B41" t="s">
        <v>121</v>
      </c>
      <c r="C41" s="4" t="s">
        <v>5</v>
      </c>
      <c r="D41" t="s">
        <v>198</v>
      </c>
      <c r="E41" s="50">
        <v>10</v>
      </c>
      <c r="F41" s="44" t="s">
        <v>5</v>
      </c>
      <c r="G41" s="50">
        <v>4</v>
      </c>
      <c r="I41" s="4">
        <v>1</v>
      </c>
      <c r="J41" t="s">
        <v>244</v>
      </c>
      <c r="K41" s="5" t="s">
        <v>329</v>
      </c>
      <c r="L41" s="17"/>
    </row>
    <row r="42" spans="1:12" x14ac:dyDescent="0.2">
      <c r="B42" s="3" t="s">
        <v>398</v>
      </c>
      <c r="E42" s="50"/>
      <c r="F42" s="44"/>
      <c r="G42" s="50"/>
    </row>
    <row r="43" spans="1:12" x14ac:dyDescent="0.2">
      <c r="B43"/>
      <c r="E43" s="50"/>
      <c r="F43" s="44"/>
      <c r="G43" s="50"/>
    </row>
    <row r="44" spans="1:12" x14ac:dyDescent="0.2">
      <c r="A44" s="20">
        <v>44274</v>
      </c>
      <c r="B44" t="s">
        <v>11</v>
      </c>
      <c r="C44" s="4" t="s">
        <v>5</v>
      </c>
      <c r="D44" t="s">
        <v>181</v>
      </c>
      <c r="E44" s="50">
        <v>6</v>
      </c>
      <c r="F44" s="44" t="s">
        <v>5</v>
      </c>
      <c r="G44" s="50">
        <v>5</v>
      </c>
      <c r="H44" s="4" t="s">
        <v>289</v>
      </c>
      <c r="I44" s="4">
        <v>1</v>
      </c>
      <c r="J44" t="s">
        <v>27</v>
      </c>
      <c r="K44" s="5" t="s">
        <v>155</v>
      </c>
      <c r="L44" s="17"/>
    </row>
    <row r="45" spans="1:12" x14ac:dyDescent="0.2">
      <c r="A45" s="20">
        <v>44277</v>
      </c>
      <c r="B45" t="s">
        <v>181</v>
      </c>
      <c r="C45" s="4" t="s">
        <v>5</v>
      </c>
      <c r="D45" t="s">
        <v>11</v>
      </c>
      <c r="E45" s="50">
        <v>2</v>
      </c>
      <c r="F45" s="44" t="s">
        <v>5</v>
      </c>
      <c r="G45" s="50">
        <v>6</v>
      </c>
      <c r="I45" s="4">
        <v>1</v>
      </c>
      <c r="J45" t="s">
        <v>27</v>
      </c>
      <c r="K45" s="5" t="s">
        <v>155</v>
      </c>
    </row>
    <row r="46" spans="1:12" x14ac:dyDescent="0.2">
      <c r="A46" s="20">
        <v>44279</v>
      </c>
      <c r="B46" t="s">
        <v>11</v>
      </c>
      <c r="C46" s="4" t="s">
        <v>5</v>
      </c>
      <c r="D46" t="s">
        <v>181</v>
      </c>
      <c r="E46" s="50">
        <v>4</v>
      </c>
      <c r="F46" s="44" t="s">
        <v>5</v>
      </c>
      <c r="G46" s="50">
        <v>5</v>
      </c>
      <c r="H46" s="4" t="s">
        <v>289</v>
      </c>
      <c r="I46" s="4">
        <v>1</v>
      </c>
      <c r="J46" t="s">
        <v>203</v>
      </c>
      <c r="K46" s="5" t="s">
        <v>204</v>
      </c>
    </row>
    <row r="47" spans="1:12" x14ac:dyDescent="0.2">
      <c r="A47" s="20">
        <v>44281</v>
      </c>
      <c r="B47" t="s">
        <v>181</v>
      </c>
      <c r="C47" s="4" t="s">
        <v>5</v>
      </c>
      <c r="D47" t="s">
        <v>11</v>
      </c>
      <c r="E47" s="49">
        <v>5</v>
      </c>
      <c r="F47" s="4" t="s">
        <v>5</v>
      </c>
      <c r="G47" s="49">
        <v>9</v>
      </c>
      <c r="I47" s="4">
        <v>1</v>
      </c>
      <c r="J47" t="s">
        <v>203</v>
      </c>
      <c r="K47" s="5" t="s">
        <v>204</v>
      </c>
    </row>
    <row r="48" spans="1:12" x14ac:dyDescent="0.2">
      <c r="A48" s="20">
        <v>44283</v>
      </c>
      <c r="B48" t="s">
        <v>11</v>
      </c>
      <c r="C48" s="4" t="s">
        <v>5</v>
      </c>
      <c r="D48" t="s">
        <v>181</v>
      </c>
      <c r="E48" s="49">
        <v>2</v>
      </c>
      <c r="F48" s="4" t="s">
        <v>5</v>
      </c>
      <c r="G48" s="49">
        <v>5</v>
      </c>
      <c r="I48" s="4">
        <v>1</v>
      </c>
      <c r="J48" t="s">
        <v>203</v>
      </c>
      <c r="K48" s="5" t="s">
        <v>204</v>
      </c>
    </row>
    <row r="49" spans="1:11" x14ac:dyDescent="0.2">
      <c r="A49" s="21">
        <v>44285</v>
      </c>
      <c r="B49" t="s">
        <v>181</v>
      </c>
      <c r="C49" s="4" t="s">
        <v>5</v>
      </c>
      <c r="D49" t="s">
        <v>11</v>
      </c>
      <c r="E49" s="49">
        <v>2</v>
      </c>
      <c r="F49" s="4" t="s">
        <v>5</v>
      </c>
      <c r="G49" s="49">
        <v>3</v>
      </c>
      <c r="H49" s="4" t="s">
        <v>289</v>
      </c>
      <c r="I49" s="4">
        <v>1</v>
      </c>
      <c r="J49" t="s">
        <v>203</v>
      </c>
      <c r="K49" s="5" t="s">
        <v>204</v>
      </c>
    </row>
    <row r="50" spans="1:11" x14ac:dyDescent="0.2">
      <c r="B50" s="3" t="s">
        <v>399</v>
      </c>
      <c r="E50" s="49"/>
      <c r="G50" s="49"/>
    </row>
    <row r="51" spans="1:11" x14ac:dyDescent="0.2">
      <c r="E51" s="49"/>
      <c r="G51" s="49"/>
    </row>
    <row r="52" spans="1:11" x14ac:dyDescent="0.2">
      <c r="A52" s="19" t="s">
        <v>39</v>
      </c>
      <c r="B52"/>
      <c r="E52" s="49"/>
      <c r="G52" s="49"/>
    </row>
    <row r="53" spans="1:11" x14ac:dyDescent="0.2">
      <c r="A53" s="20">
        <v>44291</v>
      </c>
      <c r="B53" s="5" t="s">
        <v>181</v>
      </c>
      <c r="C53" s="4" t="s">
        <v>5</v>
      </c>
      <c r="D53" s="5" t="s">
        <v>198</v>
      </c>
      <c r="E53" s="49">
        <v>3</v>
      </c>
      <c r="F53" s="4" t="s">
        <v>5</v>
      </c>
      <c r="G53" s="49">
        <v>5</v>
      </c>
      <c r="I53" s="4">
        <v>1</v>
      </c>
      <c r="J53" t="s">
        <v>27</v>
      </c>
      <c r="K53" s="5" t="s">
        <v>155</v>
      </c>
    </row>
    <row r="54" spans="1:11" x14ac:dyDescent="0.2">
      <c r="B54" s="1" t="s">
        <v>375</v>
      </c>
      <c r="E54" s="49"/>
      <c r="G54" s="49"/>
    </row>
    <row r="55" spans="1:11" x14ac:dyDescent="0.2">
      <c r="B55"/>
      <c r="E55" s="49"/>
      <c r="G55" s="49"/>
    </row>
    <row r="56" spans="1:11" x14ac:dyDescent="0.2">
      <c r="A56" s="19" t="s">
        <v>387</v>
      </c>
      <c r="E56" s="49"/>
      <c r="G56" s="49"/>
    </row>
    <row r="57" spans="1:11" x14ac:dyDescent="0.2">
      <c r="A57" s="20">
        <v>44291</v>
      </c>
      <c r="B57" t="s">
        <v>121</v>
      </c>
      <c r="C57" s="4" t="s">
        <v>5</v>
      </c>
      <c r="D57" t="s">
        <v>11</v>
      </c>
      <c r="E57" s="49">
        <v>9</v>
      </c>
      <c r="F57" s="4" t="s">
        <v>5</v>
      </c>
      <c r="G57" s="49">
        <v>1</v>
      </c>
      <c r="I57" s="4">
        <v>1</v>
      </c>
      <c r="J57" t="s">
        <v>244</v>
      </c>
      <c r="K57" s="5" t="s">
        <v>329</v>
      </c>
    </row>
    <row r="58" spans="1:11" x14ac:dyDescent="0.2">
      <c r="A58" s="20">
        <v>44294</v>
      </c>
      <c r="B58" t="s">
        <v>11</v>
      </c>
      <c r="C58" s="4" t="s">
        <v>5</v>
      </c>
      <c r="D58" t="s">
        <v>121</v>
      </c>
      <c r="E58" s="49">
        <v>1</v>
      </c>
      <c r="F58" s="4" t="s">
        <v>5</v>
      </c>
      <c r="G58" s="49">
        <v>6</v>
      </c>
      <c r="I58" s="4">
        <v>1</v>
      </c>
      <c r="J58" t="s">
        <v>244</v>
      </c>
      <c r="K58" s="5" t="s">
        <v>329</v>
      </c>
    </row>
    <row r="59" spans="1:11" x14ac:dyDescent="0.2">
      <c r="A59" s="20">
        <v>44295</v>
      </c>
      <c r="B59" t="s">
        <v>121</v>
      </c>
      <c r="C59" s="4" t="s">
        <v>5</v>
      </c>
      <c r="D59" t="s">
        <v>11</v>
      </c>
      <c r="E59" s="49">
        <v>5</v>
      </c>
      <c r="F59" s="4" t="s">
        <v>5</v>
      </c>
      <c r="G59" s="49">
        <v>3</v>
      </c>
      <c r="I59" s="4">
        <v>1</v>
      </c>
      <c r="J59" t="s">
        <v>203</v>
      </c>
      <c r="K59" s="5" t="s">
        <v>204</v>
      </c>
    </row>
    <row r="60" spans="1:11" x14ac:dyDescent="0.2">
      <c r="A60" s="20">
        <v>44297</v>
      </c>
      <c r="B60" t="s">
        <v>11</v>
      </c>
      <c r="C60" s="4" t="s">
        <v>5</v>
      </c>
      <c r="D60" t="s">
        <v>121</v>
      </c>
      <c r="E60" s="49">
        <v>3</v>
      </c>
      <c r="F60" s="4" t="s">
        <v>5</v>
      </c>
      <c r="G60" s="49">
        <v>8</v>
      </c>
      <c r="I60" s="4">
        <v>1</v>
      </c>
      <c r="J60" t="s">
        <v>203</v>
      </c>
      <c r="K60" s="5" t="s">
        <v>204</v>
      </c>
    </row>
    <row r="61" spans="1:11" x14ac:dyDescent="0.2">
      <c r="A61" s="21"/>
      <c r="B61" s="1" t="s">
        <v>400</v>
      </c>
      <c r="D61" s="6"/>
    </row>
    <row r="63" spans="1:11" x14ac:dyDescent="0.2">
      <c r="J63" s="1" t="s">
        <v>114</v>
      </c>
    </row>
    <row r="64" spans="1:11" x14ac:dyDescent="0.2">
      <c r="J64" s="17" t="s">
        <v>27</v>
      </c>
      <c r="K64" s="4">
        <f>COUNTIFS($J$2:$K$60,J64)</f>
        <v>9</v>
      </c>
    </row>
    <row r="65" spans="10:11" x14ac:dyDescent="0.2">
      <c r="J65" s="17" t="s">
        <v>244</v>
      </c>
      <c r="K65" s="4">
        <f t="shared" ref="K65:K75" si="3">COUNTIFS($J$2:$K$60,J65)</f>
        <v>12</v>
      </c>
    </row>
    <row r="66" spans="10:11" x14ac:dyDescent="0.2">
      <c r="J66" s="37" t="s">
        <v>203</v>
      </c>
      <c r="K66" s="4">
        <f t="shared" si="3"/>
        <v>9</v>
      </c>
    </row>
    <row r="67" spans="10:11" x14ac:dyDescent="0.2">
      <c r="J67" t="s">
        <v>368</v>
      </c>
      <c r="K67" s="4">
        <f t="shared" si="3"/>
        <v>2</v>
      </c>
    </row>
    <row r="68" spans="10:11" x14ac:dyDescent="0.2">
      <c r="J68" t="s">
        <v>328</v>
      </c>
      <c r="K68" s="4">
        <f t="shared" si="3"/>
        <v>3</v>
      </c>
    </row>
    <row r="69" spans="10:11" x14ac:dyDescent="0.2">
      <c r="J69" s="17" t="s">
        <v>200</v>
      </c>
      <c r="K69" s="4">
        <f t="shared" si="3"/>
        <v>3</v>
      </c>
    </row>
    <row r="70" spans="10:11" x14ac:dyDescent="0.2">
      <c r="J70" s="37" t="s">
        <v>204</v>
      </c>
      <c r="K70" s="4">
        <f t="shared" si="3"/>
        <v>9</v>
      </c>
    </row>
    <row r="71" spans="10:11" x14ac:dyDescent="0.2">
      <c r="J71" t="s">
        <v>369</v>
      </c>
      <c r="K71" s="4">
        <f t="shared" si="3"/>
        <v>5</v>
      </c>
    </row>
    <row r="72" spans="10:11" x14ac:dyDescent="0.2">
      <c r="J72" s="17" t="s">
        <v>370</v>
      </c>
      <c r="K72" s="4">
        <f t="shared" si="3"/>
        <v>5</v>
      </c>
    </row>
    <row r="73" spans="10:11" x14ac:dyDescent="0.2">
      <c r="J73" s="17" t="s">
        <v>329</v>
      </c>
      <c r="K73" s="4">
        <f t="shared" si="3"/>
        <v>12</v>
      </c>
    </row>
    <row r="74" spans="10:11" x14ac:dyDescent="0.2">
      <c r="J74" s="17" t="s">
        <v>155</v>
      </c>
      <c r="K74" s="4">
        <f t="shared" si="3"/>
        <v>9</v>
      </c>
    </row>
    <row r="75" spans="10:11" x14ac:dyDescent="0.2">
      <c r="J75" s="17" t="s">
        <v>367</v>
      </c>
      <c r="K75" s="4">
        <f t="shared" si="3"/>
        <v>2</v>
      </c>
    </row>
    <row r="76" spans="10:11" x14ac:dyDescent="0.2">
      <c r="J76" s="17" t="s">
        <v>173</v>
      </c>
      <c r="K76" s="4">
        <f>SUM(K64:K75)</f>
        <v>80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&amp;LSalibandyliitto&amp;CMiesten F-liigan pudotuspeliottelut kaudella 2020-21&amp;R11.4.2021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6445-9FD9-46B7-8FC7-F1C6011C52C5}">
  <dimension ref="A1:U34"/>
  <sheetViews>
    <sheetView workbookViewId="0"/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6.85546875" style="4" customWidth="1"/>
    <col min="10" max="10" width="17.28515625" customWidth="1"/>
    <col min="11" max="11" width="17.28515625" style="5" bestFit="1" customWidth="1"/>
    <col min="13" max="13" width="12" customWidth="1"/>
    <col min="17" max="18" width="8.85546875" customWidth="1"/>
    <col min="19" max="20" width="8.7109375" customWidth="1"/>
    <col min="21" max="21" width="8.42578125" customWidth="1"/>
  </cols>
  <sheetData>
    <row r="1" spans="1:21" s="1" customFormat="1" x14ac:dyDescent="0.2">
      <c r="A1" s="47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1" s="1" customFormat="1" x14ac:dyDescent="0.2">
      <c r="A2" s="19"/>
      <c r="B2" s="3"/>
      <c r="C2" s="2"/>
      <c r="D2" s="3"/>
      <c r="E2" s="2"/>
      <c r="F2" s="2"/>
      <c r="G2" s="2"/>
      <c r="H2" s="2"/>
      <c r="I2" s="2"/>
      <c r="J2" s="33"/>
      <c r="K2" s="34"/>
    </row>
    <row r="3" spans="1:21" x14ac:dyDescent="0.2">
      <c r="A3" s="19" t="s">
        <v>343</v>
      </c>
      <c r="B3" s="6"/>
      <c r="E3" s="44"/>
      <c r="F3" s="44"/>
      <c r="G3" s="44"/>
      <c r="J3" s="35"/>
      <c r="K3" s="36"/>
      <c r="N3" s="4" t="s">
        <v>212</v>
      </c>
      <c r="O3" s="4" t="s">
        <v>382</v>
      </c>
      <c r="P3" s="4" t="s">
        <v>383</v>
      </c>
      <c r="Q3" s="4" t="s">
        <v>385</v>
      </c>
      <c r="R3" s="4" t="s">
        <v>384</v>
      </c>
      <c r="S3" s="4" t="s">
        <v>216</v>
      </c>
      <c r="T3" s="4" t="s">
        <v>217</v>
      </c>
      <c r="U3" s="4" t="s">
        <v>218</v>
      </c>
    </row>
    <row r="4" spans="1:21" x14ac:dyDescent="0.2">
      <c r="A4" s="20">
        <v>43896</v>
      </c>
      <c r="B4" t="s">
        <v>121</v>
      </c>
      <c r="C4" t="s">
        <v>5</v>
      </c>
      <c r="D4" t="s">
        <v>19</v>
      </c>
      <c r="E4" s="48">
        <v>7</v>
      </c>
      <c r="F4" s="48" t="s">
        <v>5</v>
      </c>
      <c r="G4" s="4">
        <v>9</v>
      </c>
      <c r="H4" s="15"/>
      <c r="I4" s="4">
        <v>603</v>
      </c>
      <c r="J4" s="37" t="s">
        <v>368</v>
      </c>
      <c r="K4" s="37" t="s">
        <v>367</v>
      </c>
      <c r="M4" t="s">
        <v>181</v>
      </c>
      <c r="N4" s="4">
        <v>3</v>
      </c>
      <c r="O4" s="4">
        <v>2</v>
      </c>
      <c r="P4" s="4">
        <v>1</v>
      </c>
      <c r="Q4" s="4">
        <v>0</v>
      </c>
      <c r="R4" s="4">
        <v>0</v>
      </c>
      <c r="S4" s="48">
        <f>G19+E20+G21</f>
        <v>13</v>
      </c>
      <c r="T4" s="48">
        <f>E19+G20+E21</f>
        <v>10</v>
      </c>
      <c r="U4" s="4">
        <f t="shared" ref="U4:U12" si="0">O4*3+P4*2+Q4</f>
        <v>8</v>
      </c>
    </row>
    <row r="5" spans="1:21" ht="13.5" customHeight="1" x14ac:dyDescent="0.2">
      <c r="A5" s="20">
        <v>43898</v>
      </c>
      <c r="B5" t="s">
        <v>19</v>
      </c>
      <c r="C5" t="s">
        <v>5</v>
      </c>
      <c r="D5" t="s">
        <v>121</v>
      </c>
      <c r="E5" s="48">
        <v>1</v>
      </c>
      <c r="F5" s="48" t="s">
        <v>5</v>
      </c>
      <c r="G5" s="4">
        <v>3</v>
      </c>
      <c r="I5" s="4">
        <v>1100</v>
      </c>
      <c r="J5" s="37" t="s">
        <v>368</v>
      </c>
      <c r="K5" s="37" t="s">
        <v>367</v>
      </c>
      <c r="M5" s="17" t="s">
        <v>163</v>
      </c>
      <c r="N5" s="4">
        <v>3</v>
      </c>
      <c r="O5" s="4">
        <v>2</v>
      </c>
      <c r="P5" s="4">
        <v>0</v>
      </c>
      <c r="Q5" s="4">
        <v>0</v>
      </c>
      <c r="R5" s="4">
        <v>1</v>
      </c>
      <c r="S5" s="48">
        <f>G14+E15+G16</f>
        <v>20</v>
      </c>
      <c r="T5" s="48">
        <f>E14+G15+E16</f>
        <v>13</v>
      </c>
      <c r="U5" s="4">
        <f t="shared" si="0"/>
        <v>6</v>
      </c>
    </row>
    <row r="6" spans="1:21" x14ac:dyDescent="0.2">
      <c r="A6" s="20">
        <v>43900</v>
      </c>
      <c r="B6" t="s">
        <v>121</v>
      </c>
      <c r="C6" t="s">
        <v>5</v>
      </c>
      <c r="D6" t="s">
        <v>19</v>
      </c>
      <c r="E6" s="48">
        <v>3</v>
      </c>
      <c r="F6" s="48" t="s">
        <v>5</v>
      </c>
      <c r="G6" s="4">
        <v>2</v>
      </c>
      <c r="H6" s="15"/>
      <c r="I6" s="4">
        <v>657</v>
      </c>
      <c r="J6" s="37" t="s">
        <v>368</v>
      </c>
      <c r="K6" s="37" t="s">
        <v>367</v>
      </c>
      <c r="M6" t="s">
        <v>121</v>
      </c>
      <c r="N6" s="4">
        <v>3</v>
      </c>
      <c r="O6" s="4">
        <v>2</v>
      </c>
      <c r="P6" s="4">
        <v>0</v>
      </c>
      <c r="Q6" s="4">
        <v>0</v>
      </c>
      <c r="R6" s="4">
        <v>1</v>
      </c>
      <c r="S6" s="48">
        <f>E4+G5+E6</f>
        <v>13</v>
      </c>
      <c r="T6" s="48">
        <f>G4+E5+G6</f>
        <v>12</v>
      </c>
      <c r="U6" s="4">
        <f t="shared" si="0"/>
        <v>6</v>
      </c>
    </row>
    <row r="7" spans="1:21" x14ac:dyDescent="0.2">
      <c r="B7" s="1" t="s">
        <v>390</v>
      </c>
      <c r="D7"/>
      <c r="E7" s="44"/>
      <c r="F7" s="44"/>
      <c r="G7" s="44"/>
      <c r="J7" s="17"/>
      <c r="K7" s="37"/>
      <c r="M7" t="s">
        <v>250</v>
      </c>
      <c r="N7" s="4">
        <v>3</v>
      </c>
      <c r="O7" s="4">
        <v>0</v>
      </c>
      <c r="P7" s="4">
        <v>2</v>
      </c>
      <c r="Q7" s="4">
        <v>1</v>
      </c>
      <c r="R7" s="4">
        <v>0</v>
      </c>
      <c r="S7" s="48">
        <f>G9+E10+G11</f>
        <v>16</v>
      </c>
      <c r="T7" s="48">
        <f>E9+G10+E11</f>
        <v>15</v>
      </c>
      <c r="U7" s="4">
        <f t="shared" si="0"/>
        <v>5</v>
      </c>
    </row>
    <row r="8" spans="1:21" x14ac:dyDescent="0.2">
      <c r="B8"/>
      <c r="D8"/>
      <c r="E8" s="44"/>
      <c r="F8" s="44"/>
      <c r="G8" s="44"/>
      <c r="J8" s="37"/>
      <c r="K8" s="37"/>
      <c r="M8" t="s">
        <v>11</v>
      </c>
      <c r="N8" s="4">
        <v>3</v>
      </c>
      <c r="O8" s="4">
        <v>0</v>
      </c>
      <c r="P8" s="4">
        <v>1</v>
      </c>
      <c r="Q8" s="4">
        <v>2</v>
      </c>
      <c r="R8" s="4">
        <v>0</v>
      </c>
      <c r="S8" s="48">
        <f>E9+G10+E11</f>
        <v>15</v>
      </c>
      <c r="T8" s="48">
        <f>G9+E10+G11</f>
        <v>16</v>
      </c>
      <c r="U8" s="4">
        <f t="shared" si="0"/>
        <v>4</v>
      </c>
    </row>
    <row r="9" spans="1:21" x14ac:dyDescent="0.2">
      <c r="A9" s="20">
        <v>43896</v>
      </c>
      <c r="B9" t="s">
        <v>11</v>
      </c>
      <c r="C9" t="s">
        <v>5</v>
      </c>
      <c r="D9" t="s">
        <v>250</v>
      </c>
      <c r="E9" s="48">
        <v>7</v>
      </c>
      <c r="F9" s="48" t="s">
        <v>5</v>
      </c>
      <c r="G9" s="4">
        <v>6</v>
      </c>
      <c r="H9" s="4" t="s">
        <v>289</v>
      </c>
      <c r="I9" s="15">
        <v>1071</v>
      </c>
      <c r="J9" s="17" t="s">
        <v>203</v>
      </c>
      <c r="K9" s="17" t="s">
        <v>204</v>
      </c>
      <c r="M9" s="17" t="s">
        <v>19</v>
      </c>
      <c r="N9" s="4">
        <v>3</v>
      </c>
      <c r="O9" s="4">
        <v>1</v>
      </c>
      <c r="P9" s="4">
        <v>0</v>
      </c>
      <c r="Q9" s="4">
        <v>0</v>
      </c>
      <c r="R9" s="4">
        <v>2</v>
      </c>
      <c r="S9" s="48">
        <f>G4+E5+G6</f>
        <v>12</v>
      </c>
      <c r="T9" s="48">
        <f>E4+G5+E6</f>
        <v>13</v>
      </c>
      <c r="U9" s="4">
        <f t="shared" si="0"/>
        <v>3</v>
      </c>
    </row>
    <row r="10" spans="1:21" x14ac:dyDescent="0.2">
      <c r="A10" s="20">
        <v>43898</v>
      </c>
      <c r="B10" t="s">
        <v>250</v>
      </c>
      <c r="C10" t="s">
        <v>5</v>
      </c>
      <c r="D10" t="s">
        <v>11</v>
      </c>
      <c r="E10" s="48">
        <v>6</v>
      </c>
      <c r="F10" s="48" t="s">
        <v>5</v>
      </c>
      <c r="G10" s="4">
        <v>5</v>
      </c>
      <c r="H10" s="4" t="s">
        <v>289</v>
      </c>
      <c r="I10" s="15">
        <v>919</v>
      </c>
      <c r="J10" s="17" t="s">
        <v>203</v>
      </c>
      <c r="K10" s="17" t="s">
        <v>204</v>
      </c>
      <c r="M10" s="17" t="s">
        <v>355</v>
      </c>
      <c r="N10" s="4">
        <v>3</v>
      </c>
      <c r="O10" s="4">
        <v>1</v>
      </c>
      <c r="P10" s="4">
        <v>0</v>
      </c>
      <c r="Q10" s="4">
        <v>0</v>
      </c>
      <c r="R10" s="4">
        <v>2</v>
      </c>
      <c r="S10" s="48">
        <f>E14+G15+E16</f>
        <v>13</v>
      </c>
      <c r="T10" s="48">
        <f>G14+E15+G16</f>
        <v>20</v>
      </c>
      <c r="U10" s="4">
        <f t="shared" si="0"/>
        <v>3</v>
      </c>
    </row>
    <row r="11" spans="1:21" x14ac:dyDescent="0.2">
      <c r="A11" s="20">
        <v>43900</v>
      </c>
      <c r="B11" t="s">
        <v>11</v>
      </c>
      <c r="C11" t="s">
        <v>5</v>
      </c>
      <c r="D11" t="s">
        <v>250</v>
      </c>
      <c r="E11" s="48">
        <v>3</v>
      </c>
      <c r="F11" s="48" t="s">
        <v>5</v>
      </c>
      <c r="G11" s="4">
        <v>4</v>
      </c>
      <c r="H11" s="4" t="s">
        <v>289</v>
      </c>
      <c r="I11" s="4">
        <v>994</v>
      </c>
      <c r="J11" s="17" t="s">
        <v>203</v>
      </c>
      <c r="K11" s="17" t="s">
        <v>204</v>
      </c>
      <c r="M11" t="s">
        <v>198</v>
      </c>
      <c r="N11" s="4">
        <v>3</v>
      </c>
      <c r="O11" s="4">
        <v>0</v>
      </c>
      <c r="P11" s="4">
        <v>0</v>
      </c>
      <c r="Q11" s="4">
        <v>1</v>
      </c>
      <c r="R11" s="4">
        <v>2</v>
      </c>
      <c r="S11" s="48">
        <f>E19+G20+E21</f>
        <v>10</v>
      </c>
      <c r="T11" s="48">
        <f>G19+E20+G21</f>
        <v>13</v>
      </c>
      <c r="U11" s="4">
        <f t="shared" si="0"/>
        <v>1</v>
      </c>
    </row>
    <row r="12" spans="1:21" x14ac:dyDescent="0.2">
      <c r="B12" s="1" t="s">
        <v>391</v>
      </c>
      <c r="I12" s="15"/>
      <c r="J12" s="37"/>
      <c r="K12" s="37"/>
      <c r="N12" s="4">
        <f t="shared" ref="N12:T12" si="1">SUM(N4:N11)</f>
        <v>24</v>
      </c>
      <c r="O12" s="4">
        <f t="shared" si="1"/>
        <v>8</v>
      </c>
      <c r="P12" s="4">
        <f t="shared" si="1"/>
        <v>4</v>
      </c>
      <c r="Q12" s="4">
        <f t="shared" si="1"/>
        <v>4</v>
      </c>
      <c r="R12" s="4">
        <f t="shared" si="1"/>
        <v>8</v>
      </c>
      <c r="S12" s="4">
        <f t="shared" si="1"/>
        <v>112</v>
      </c>
      <c r="T12" s="4">
        <f t="shared" si="1"/>
        <v>112</v>
      </c>
      <c r="U12" s="4">
        <f t="shared" si="0"/>
        <v>36</v>
      </c>
    </row>
    <row r="13" spans="1:21" x14ac:dyDescent="0.2">
      <c r="I13" s="15"/>
      <c r="J13" s="37"/>
      <c r="K13" s="37"/>
    </row>
    <row r="14" spans="1:21" x14ac:dyDescent="0.2">
      <c r="A14" s="20">
        <v>43896</v>
      </c>
      <c r="B14" t="s">
        <v>355</v>
      </c>
      <c r="C14" t="s">
        <v>5</v>
      </c>
      <c r="D14" t="s">
        <v>163</v>
      </c>
      <c r="E14" s="48">
        <v>5</v>
      </c>
      <c r="F14" s="48" t="s">
        <v>5</v>
      </c>
      <c r="G14" s="4">
        <v>3</v>
      </c>
      <c r="H14" s="15"/>
      <c r="I14" s="15">
        <v>480</v>
      </c>
      <c r="J14" t="s">
        <v>245</v>
      </c>
      <c r="K14" s="17" t="s">
        <v>251</v>
      </c>
    </row>
    <row r="15" spans="1:21" x14ac:dyDescent="0.2">
      <c r="A15" s="20">
        <v>43898</v>
      </c>
      <c r="B15" t="s">
        <v>163</v>
      </c>
      <c r="C15" t="s">
        <v>5</v>
      </c>
      <c r="D15" t="s">
        <v>355</v>
      </c>
      <c r="E15" s="48">
        <v>8</v>
      </c>
      <c r="F15" s="48" t="s">
        <v>5</v>
      </c>
      <c r="G15" s="4">
        <v>4</v>
      </c>
      <c r="H15" s="15"/>
      <c r="I15" s="15">
        <v>935</v>
      </c>
      <c r="J15" t="s">
        <v>245</v>
      </c>
      <c r="K15" s="17" t="s">
        <v>251</v>
      </c>
    </row>
    <row r="16" spans="1:21" x14ac:dyDescent="0.2">
      <c r="A16" s="20">
        <v>43900</v>
      </c>
      <c r="B16" t="s">
        <v>355</v>
      </c>
      <c r="C16" t="s">
        <v>5</v>
      </c>
      <c r="D16" t="s">
        <v>163</v>
      </c>
      <c r="E16" s="48">
        <v>4</v>
      </c>
      <c r="F16" s="48" t="s">
        <v>5</v>
      </c>
      <c r="G16" s="4">
        <v>9</v>
      </c>
      <c r="H16" s="15"/>
      <c r="I16" s="15">
        <v>420</v>
      </c>
      <c r="J16" t="s">
        <v>245</v>
      </c>
      <c r="K16" s="17" t="s">
        <v>251</v>
      </c>
    </row>
    <row r="17" spans="1:19" x14ac:dyDescent="0.2">
      <c r="B17" s="1" t="s">
        <v>392</v>
      </c>
      <c r="D17"/>
      <c r="E17" s="45"/>
      <c r="F17" s="44"/>
      <c r="G17" s="45"/>
      <c r="H17" s="15"/>
      <c r="I17" s="15"/>
      <c r="J17" s="35"/>
      <c r="K17" s="36"/>
    </row>
    <row r="18" spans="1:19" x14ac:dyDescent="0.2">
      <c r="I18" s="15"/>
      <c r="J18" s="35"/>
      <c r="K18" s="38"/>
    </row>
    <row r="19" spans="1:19" x14ac:dyDescent="0.2">
      <c r="A19" s="20">
        <v>43897</v>
      </c>
      <c r="B19" t="s">
        <v>198</v>
      </c>
      <c r="C19" t="s">
        <v>5</v>
      </c>
      <c r="D19" t="s">
        <v>181</v>
      </c>
      <c r="E19" s="48">
        <v>3</v>
      </c>
      <c r="F19" s="48" t="s">
        <v>5</v>
      </c>
      <c r="G19" s="4">
        <v>4</v>
      </c>
      <c r="I19" s="4">
        <v>546</v>
      </c>
      <c r="J19" t="s">
        <v>244</v>
      </c>
      <c r="K19" s="17" t="s">
        <v>329</v>
      </c>
    </row>
    <row r="20" spans="1:19" s="28" customFormat="1" x14ac:dyDescent="0.2">
      <c r="A20" s="20">
        <v>43899</v>
      </c>
      <c r="B20" t="s">
        <v>181</v>
      </c>
      <c r="C20" t="s">
        <v>5</v>
      </c>
      <c r="D20" t="s">
        <v>198</v>
      </c>
      <c r="E20" s="48">
        <v>4</v>
      </c>
      <c r="F20" s="48" t="s">
        <v>5</v>
      </c>
      <c r="G20" s="4">
        <v>3</v>
      </c>
      <c r="H20" s="4"/>
      <c r="I20" s="29">
        <v>1072</v>
      </c>
      <c r="J20" t="s">
        <v>244</v>
      </c>
      <c r="K20" s="17" t="s">
        <v>329</v>
      </c>
      <c r="L20"/>
      <c r="M20"/>
      <c r="N20"/>
      <c r="O20"/>
      <c r="P20"/>
      <c r="Q20"/>
      <c r="R20"/>
    </row>
    <row r="21" spans="1:19" x14ac:dyDescent="0.2">
      <c r="A21" s="20">
        <v>43901</v>
      </c>
      <c r="B21" t="s">
        <v>198</v>
      </c>
      <c r="C21" t="s">
        <v>5</v>
      </c>
      <c r="D21" t="s">
        <v>181</v>
      </c>
      <c r="E21" s="48">
        <v>4</v>
      </c>
      <c r="F21" s="48" t="s">
        <v>5</v>
      </c>
      <c r="G21" s="4">
        <v>5</v>
      </c>
      <c r="H21" s="4" t="s">
        <v>289</v>
      </c>
      <c r="I21" s="4">
        <v>707</v>
      </c>
      <c r="J21" t="s">
        <v>244</v>
      </c>
      <c r="K21" s="17" t="s">
        <v>329</v>
      </c>
      <c r="L21" s="28"/>
      <c r="M21" s="28"/>
      <c r="N21" s="28"/>
      <c r="O21" s="28"/>
      <c r="P21" s="28"/>
      <c r="Q21" s="28"/>
      <c r="R21" s="28"/>
    </row>
    <row r="22" spans="1:19" x14ac:dyDescent="0.2">
      <c r="B22" s="1" t="s">
        <v>393</v>
      </c>
      <c r="E22" s="44"/>
      <c r="F22" s="44"/>
      <c r="G22" s="44"/>
      <c r="J22" s="35"/>
      <c r="K22" s="38"/>
    </row>
    <row r="23" spans="1:19" x14ac:dyDescent="0.2">
      <c r="B23"/>
      <c r="D23"/>
      <c r="E23" s="44"/>
      <c r="F23" s="44"/>
      <c r="G23" s="44"/>
      <c r="H23" s="15"/>
      <c r="J23" s="35"/>
      <c r="K23" s="38"/>
    </row>
    <row r="24" spans="1:19" x14ac:dyDescent="0.2">
      <c r="B24" s="20"/>
      <c r="C24" s="20"/>
      <c r="D24" s="20"/>
      <c r="E24" s="20"/>
      <c r="F24" s="20"/>
      <c r="G24" s="20"/>
      <c r="J24" s="35"/>
      <c r="K24" s="36"/>
      <c r="Q24" s="4"/>
      <c r="R24" s="4"/>
      <c r="S24" s="4"/>
    </row>
    <row r="25" spans="1:19" x14ac:dyDescent="0.2">
      <c r="A25" s="21"/>
      <c r="B25"/>
      <c r="D25" s="6"/>
      <c r="E25" s="44"/>
      <c r="F25" s="44"/>
      <c r="G25" s="44"/>
      <c r="J25" s="1" t="s">
        <v>114</v>
      </c>
    </row>
    <row r="26" spans="1:19" x14ac:dyDescent="0.2">
      <c r="E26" s="44"/>
      <c r="F26" s="44"/>
      <c r="G26" s="44"/>
      <c r="J26" t="s">
        <v>244</v>
      </c>
      <c r="K26" s="4">
        <f t="shared" ref="K26:K33" si="2">COUNTIFS($J$2:$K$24,J26)</f>
        <v>3</v>
      </c>
    </row>
    <row r="27" spans="1:19" x14ac:dyDescent="0.2">
      <c r="E27" s="44"/>
      <c r="F27" s="44"/>
      <c r="G27" s="44"/>
      <c r="J27" t="s">
        <v>245</v>
      </c>
      <c r="K27" s="4">
        <f t="shared" si="2"/>
        <v>3</v>
      </c>
    </row>
    <row r="28" spans="1:19" x14ac:dyDescent="0.2">
      <c r="E28" s="44"/>
      <c r="F28" s="44"/>
      <c r="G28" s="44"/>
      <c r="J28" s="17" t="s">
        <v>203</v>
      </c>
      <c r="K28" s="4">
        <f t="shared" si="2"/>
        <v>3</v>
      </c>
    </row>
    <row r="29" spans="1:19" x14ac:dyDescent="0.2">
      <c r="E29" s="44"/>
      <c r="F29" s="44"/>
      <c r="G29" s="44"/>
      <c r="J29" s="37" t="s">
        <v>368</v>
      </c>
      <c r="K29" s="4">
        <f t="shared" si="2"/>
        <v>3</v>
      </c>
      <c r="L29" s="17"/>
    </row>
    <row r="30" spans="1:19" x14ac:dyDescent="0.2">
      <c r="E30" s="44"/>
      <c r="F30" s="44"/>
      <c r="G30" s="44"/>
      <c r="J30" s="17" t="s">
        <v>251</v>
      </c>
      <c r="K30" s="4">
        <f t="shared" si="2"/>
        <v>3</v>
      </c>
      <c r="L30" s="17"/>
    </row>
    <row r="31" spans="1:19" x14ac:dyDescent="0.2">
      <c r="E31" s="44"/>
      <c r="F31" s="44"/>
      <c r="G31" s="44"/>
      <c r="J31" s="17" t="s">
        <v>204</v>
      </c>
      <c r="K31" s="4">
        <f t="shared" si="2"/>
        <v>3</v>
      </c>
    </row>
    <row r="32" spans="1:19" x14ac:dyDescent="0.2">
      <c r="E32" s="44"/>
      <c r="F32" s="44"/>
      <c r="G32" s="44"/>
      <c r="J32" s="17" t="s">
        <v>329</v>
      </c>
      <c r="K32" s="4">
        <f t="shared" si="2"/>
        <v>3</v>
      </c>
    </row>
    <row r="33" spans="5:12" x14ac:dyDescent="0.2">
      <c r="E33" s="44"/>
      <c r="F33" s="44"/>
      <c r="G33" s="44"/>
      <c r="J33" s="37" t="s">
        <v>367</v>
      </c>
      <c r="K33" s="4">
        <f t="shared" si="2"/>
        <v>3</v>
      </c>
      <c r="L33" s="17"/>
    </row>
    <row r="34" spans="5:12" x14ac:dyDescent="0.2">
      <c r="J34" s="17" t="s">
        <v>173</v>
      </c>
      <c r="K34" s="4">
        <f>SUM(K26:K33)</f>
        <v>24</v>
      </c>
    </row>
  </sheetData>
  <sortState xmlns:xlrd2="http://schemas.microsoft.com/office/spreadsheetml/2017/richdata2" ref="J26:K33">
    <sortCondition descending="1" ref="K26"/>
  </sortState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&amp;LSalibandyliitto&amp;CMiesten Salibandyliigan play offs ottelut kaudella 2019-20&amp;R27.3.2020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F150-E213-42B3-A362-FA27A9832D34}">
  <dimension ref="A1:U7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6.85546875" style="4" customWidth="1"/>
    <col min="10" max="10" width="17.28515625" customWidth="1"/>
    <col min="11" max="11" width="17.28515625" style="5" bestFit="1" customWidth="1"/>
    <col min="13" max="13" width="12" customWidth="1"/>
    <col min="17" max="18" width="8.85546875" customWidth="1"/>
    <col min="19" max="20" width="8.7109375" customWidth="1"/>
    <col min="21" max="21" width="8.42578125" customWidth="1"/>
  </cols>
  <sheetData>
    <row r="1" spans="1:21" s="1" customFormat="1" x14ac:dyDescent="0.2">
      <c r="A1" s="47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1" s="1" customFormat="1" x14ac:dyDescent="0.2">
      <c r="A2" s="19"/>
      <c r="B2" s="3"/>
      <c r="C2" s="2"/>
      <c r="D2" s="3"/>
      <c r="E2" s="2"/>
      <c r="F2" s="2"/>
      <c r="G2" s="2"/>
      <c r="H2" s="2"/>
      <c r="I2" s="2"/>
      <c r="J2" s="33"/>
      <c r="K2" s="34"/>
    </row>
    <row r="3" spans="1:21" x14ac:dyDescent="0.2">
      <c r="A3" s="19" t="s">
        <v>343</v>
      </c>
      <c r="B3" s="6"/>
      <c r="E3" s="44"/>
      <c r="F3" s="44"/>
      <c r="G3" s="44"/>
      <c r="J3" s="35"/>
      <c r="K3" s="36"/>
      <c r="N3" s="4" t="s">
        <v>212</v>
      </c>
      <c r="O3" s="4" t="s">
        <v>382</v>
      </c>
      <c r="P3" s="4" t="s">
        <v>383</v>
      </c>
      <c r="Q3" s="4" t="s">
        <v>385</v>
      </c>
      <c r="R3" s="4" t="s">
        <v>384</v>
      </c>
      <c r="S3" s="4" t="s">
        <v>216</v>
      </c>
      <c r="T3" s="4" t="s">
        <v>217</v>
      </c>
      <c r="U3" s="4" t="s">
        <v>218</v>
      </c>
    </row>
    <row r="4" spans="1:21" x14ac:dyDescent="0.2">
      <c r="A4" s="20">
        <v>43532</v>
      </c>
      <c r="B4" t="s">
        <v>121</v>
      </c>
      <c r="C4" s="4" t="s">
        <v>5</v>
      </c>
      <c r="D4" t="s">
        <v>250</v>
      </c>
      <c r="E4" s="44">
        <v>10</v>
      </c>
      <c r="F4" s="44" t="s">
        <v>5</v>
      </c>
      <c r="G4" s="45">
        <v>5</v>
      </c>
      <c r="H4" s="15"/>
      <c r="I4" s="4">
        <v>801</v>
      </c>
      <c r="J4" s="37" t="s">
        <v>377</v>
      </c>
      <c r="K4" s="37" t="s">
        <v>378</v>
      </c>
      <c r="M4" t="s">
        <v>121</v>
      </c>
      <c r="N4" s="4">
        <v>14</v>
      </c>
      <c r="O4" s="4">
        <v>12</v>
      </c>
      <c r="P4" s="4">
        <v>0</v>
      </c>
      <c r="Q4" s="4">
        <v>1</v>
      </c>
      <c r="R4" s="4">
        <v>1</v>
      </c>
      <c r="S4" s="4">
        <f>E4+G5+E6+G7+E8+E33+G34+E35+G36+E52+G53+E54+G55+E56</f>
        <v>95</v>
      </c>
      <c r="T4" s="4">
        <f>G4+E5+G6+E7+G8+G33+E34+G35+E36+G52+E53+G54+E55+G56</f>
        <v>47</v>
      </c>
      <c r="U4" s="4">
        <f t="shared" ref="U4:U10" si="0">O4*3+P4*2+Q4</f>
        <v>37</v>
      </c>
    </row>
    <row r="5" spans="1:21" ht="13.5" customHeight="1" x14ac:dyDescent="0.2">
      <c r="A5" s="20">
        <v>43534</v>
      </c>
      <c r="B5" t="s">
        <v>250</v>
      </c>
      <c r="C5" s="4" t="s">
        <v>5</v>
      </c>
      <c r="D5" t="s">
        <v>121</v>
      </c>
      <c r="E5" s="44">
        <v>3</v>
      </c>
      <c r="F5" s="44" t="s">
        <v>5</v>
      </c>
      <c r="G5" s="44">
        <v>10</v>
      </c>
      <c r="I5" s="4">
        <v>487</v>
      </c>
      <c r="J5" s="37" t="s">
        <v>245</v>
      </c>
      <c r="K5" s="37" t="s">
        <v>251</v>
      </c>
      <c r="M5" t="s">
        <v>181</v>
      </c>
      <c r="N5" s="4">
        <v>17</v>
      </c>
      <c r="O5" s="4">
        <v>8</v>
      </c>
      <c r="P5" s="4">
        <v>1</v>
      </c>
      <c r="Q5" s="4">
        <v>1</v>
      </c>
      <c r="R5" s="4">
        <v>7</v>
      </c>
      <c r="S5" s="4">
        <f>E18+G19+E20+G21+E22+G23+G39+E40+G41+E42+G43+E44+G52+E53+G54+E55+G56</f>
        <v>82</v>
      </c>
      <c r="T5" s="4">
        <f>G18+E19+G20+E21+G22+E23+E39+G40+E41+G42+E43+G44+E52+G53+E54+G55+E56</f>
        <v>81</v>
      </c>
      <c r="U5" s="4">
        <f t="shared" si="0"/>
        <v>27</v>
      </c>
    </row>
    <row r="6" spans="1:21" x14ac:dyDescent="0.2">
      <c r="A6" s="20">
        <v>43536</v>
      </c>
      <c r="B6" t="s">
        <v>121</v>
      </c>
      <c r="C6" s="4" t="s">
        <v>5</v>
      </c>
      <c r="D6" t="s">
        <v>250</v>
      </c>
      <c r="E6" s="44">
        <v>10</v>
      </c>
      <c r="F6" s="44" t="s">
        <v>5</v>
      </c>
      <c r="G6" s="45">
        <v>2</v>
      </c>
      <c r="H6" s="15"/>
      <c r="I6" s="4">
        <v>357</v>
      </c>
      <c r="J6" s="37" t="s">
        <v>377</v>
      </c>
      <c r="K6" s="37" t="s">
        <v>378</v>
      </c>
      <c r="M6" t="s">
        <v>163</v>
      </c>
      <c r="N6" s="4">
        <v>12</v>
      </c>
      <c r="O6" s="4">
        <v>7</v>
      </c>
      <c r="P6" s="4">
        <v>0</v>
      </c>
      <c r="Q6" s="4">
        <v>1</v>
      </c>
      <c r="R6" s="4">
        <v>4</v>
      </c>
      <c r="S6" s="4">
        <f>E11+G12+E13+G14+E15+E39+G40+E41+G42+E43+G44+E48</f>
        <v>83</v>
      </c>
      <c r="T6" s="4">
        <f>G11+E12+G13+E14+G15+G39+E40+G41+E42+G43+E44+G48</f>
        <v>63</v>
      </c>
      <c r="U6" s="4">
        <f t="shared" si="0"/>
        <v>22</v>
      </c>
    </row>
    <row r="7" spans="1:21" x14ac:dyDescent="0.2">
      <c r="A7" s="20">
        <v>43538</v>
      </c>
      <c r="B7" t="s">
        <v>250</v>
      </c>
      <c r="C7" s="4" t="s">
        <v>5</v>
      </c>
      <c r="D7" t="s">
        <v>121</v>
      </c>
      <c r="E7" s="44">
        <v>7</v>
      </c>
      <c r="F7" s="44" t="s">
        <v>5</v>
      </c>
      <c r="G7" s="44">
        <v>6</v>
      </c>
      <c r="H7" s="4" t="s">
        <v>289</v>
      </c>
      <c r="I7" s="4">
        <v>529</v>
      </c>
      <c r="J7" s="17" t="s">
        <v>245</v>
      </c>
      <c r="K7" s="37" t="s">
        <v>251</v>
      </c>
      <c r="M7" t="s">
        <v>11</v>
      </c>
      <c r="N7" s="4">
        <v>9</v>
      </c>
      <c r="O7" s="4">
        <v>3</v>
      </c>
      <c r="P7" s="4">
        <v>1</v>
      </c>
      <c r="Q7" s="4">
        <v>0</v>
      </c>
      <c r="R7" s="4">
        <v>5</v>
      </c>
      <c r="S7" s="4">
        <f>G26+E27+G28+E29+G33+E34+G35+E36+G48</f>
        <v>37</v>
      </c>
      <c r="T7" s="4">
        <f>E26+G27+E28+G29+E33+G34+E35+G36+E48</f>
        <v>50</v>
      </c>
      <c r="U7" s="4">
        <f t="shared" si="0"/>
        <v>11</v>
      </c>
    </row>
    <row r="8" spans="1:21" x14ac:dyDescent="0.2">
      <c r="A8" s="20">
        <v>43540</v>
      </c>
      <c r="B8" t="s">
        <v>121</v>
      </c>
      <c r="C8" s="4" t="s">
        <v>5</v>
      </c>
      <c r="D8" t="s">
        <v>250</v>
      </c>
      <c r="E8" s="44">
        <v>7</v>
      </c>
      <c r="F8" s="44" t="s">
        <v>5</v>
      </c>
      <c r="G8" s="44">
        <v>6</v>
      </c>
      <c r="I8" s="4">
        <v>621</v>
      </c>
      <c r="J8" s="37" t="s">
        <v>377</v>
      </c>
      <c r="K8" s="37" t="s">
        <v>378</v>
      </c>
      <c r="M8" t="s">
        <v>198</v>
      </c>
      <c r="N8" s="4">
        <v>6</v>
      </c>
      <c r="O8" s="4">
        <v>1</v>
      </c>
      <c r="P8" s="4">
        <v>1</v>
      </c>
      <c r="Q8" s="4">
        <v>0</v>
      </c>
      <c r="R8" s="4">
        <v>4</v>
      </c>
      <c r="S8" s="4">
        <f>G18+E19+G20+E21+G22+E23</f>
        <v>25</v>
      </c>
      <c r="T8" s="4">
        <f>E18+G19+E20+G21+E22+G23</f>
        <v>35</v>
      </c>
      <c r="U8" s="4">
        <f t="shared" si="0"/>
        <v>5</v>
      </c>
    </row>
    <row r="9" spans="1:21" x14ac:dyDescent="0.2">
      <c r="A9" s="5"/>
      <c r="B9" s="1" t="s">
        <v>346</v>
      </c>
      <c r="D9"/>
      <c r="E9" s="44"/>
      <c r="F9" s="44"/>
      <c r="G9" s="45"/>
      <c r="H9" s="15"/>
      <c r="I9" s="15"/>
      <c r="J9" s="37"/>
      <c r="K9" s="37"/>
      <c r="M9" s="17" t="s">
        <v>355</v>
      </c>
      <c r="N9" s="4">
        <v>5</v>
      </c>
      <c r="O9" s="4">
        <v>1</v>
      </c>
      <c r="P9" s="4">
        <v>0</v>
      </c>
      <c r="Q9" s="4">
        <v>0</v>
      </c>
      <c r="R9" s="4">
        <v>4</v>
      </c>
      <c r="S9" s="4">
        <f>G11+E12+G13+E14+G15</f>
        <v>31</v>
      </c>
      <c r="T9" s="4">
        <f>E11+G12+E13+G14+E15</f>
        <v>47</v>
      </c>
      <c r="U9" s="4">
        <f t="shared" si="0"/>
        <v>3</v>
      </c>
    </row>
    <row r="10" spans="1:21" x14ac:dyDescent="0.2">
      <c r="A10" s="5"/>
      <c r="B10"/>
      <c r="D10"/>
      <c r="E10" s="44"/>
      <c r="F10" s="44"/>
      <c r="G10" s="45"/>
      <c r="H10" s="15"/>
      <c r="I10" s="15"/>
      <c r="J10" s="37"/>
      <c r="K10" s="38"/>
      <c r="M10" t="s">
        <v>250</v>
      </c>
      <c r="N10" s="4">
        <v>5</v>
      </c>
      <c r="O10" s="4">
        <v>0</v>
      </c>
      <c r="P10" s="4">
        <v>1</v>
      </c>
      <c r="Q10" s="4">
        <v>0</v>
      </c>
      <c r="R10" s="4">
        <v>4</v>
      </c>
      <c r="S10" s="4">
        <f>G4+E5+G6+E7+G8</f>
        <v>23</v>
      </c>
      <c r="T10" s="4">
        <f>E4+G5+E6+G7+E8</f>
        <v>43</v>
      </c>
      <c r="U10" s="4">
        <f t="shared" si="0"/>
        <v>2</v>
      </c>
    </row>
    <row r="11" spans="1:21" x14ac:dyDescent="0.2">
      <c r="A11" s="20">
        <v>43532</v>
      </c>
      <c r="B11" t="s">
        <v>163</v>
      </c>
      <c r="C11" s="4" t="s">
        <v>5</v>
      </c>
      <c r="D11" t="s">
        <v>355</v>
      </c>
      <c r="E11" s="44">
        <v>8</v>
      </c>
      <c r="F11" s="44" t="s">
        <v>5</v>
      </c>
      <c r="G11" s="44">
        <v>4</v>
      </c>
      <c r="H11" s="15"/>
      <c r="I11" s="4">
        <v>976</v>
      </c>
      <c r="J11" s="37" t="s">
        <v>370</v>
      </c>
      <c r="K11" s="37" t="s">
        <v>369</v>
      </c>
      <c r="M11" t="s">
        <v>19</v>
      </c>
      <c r="N11" s="4">
        <v>4</v>
      </c>
      <c r="O11" s="4">
        <v>0</v>
      </c>
      <c r="P11" s="4">
        <v>0</v>
      </c>
      <c r="Q11" s="4">
        <v>1</v>
      </c>
      <c r="R11" s="4">
        <v>3</v>
      </c>
      <c r="S11" s="4">
        <f>E26+G27+E28+G29</f>
        <v>18</v>
      </c>
      <c r="T11" s="4">
        <f>G26+E27+G28+E29</f>
        <v>28</v>
      </c>
      <c r="U11" s="4">
        <f>O11*3+P11*2+Q11</f>
        <v>1</v>
      </c>
    </row>
    <row r="12" spans="1:21" x14ac:dyDescent="0.2">
      <c r="A12" s="20">
        <v>43534</v>
      </c>
      <c r="B12" t="s">
        <v>355</v>
      </c>
      <c r="C12" s="4" t="s">
        <v>5</v>
      </c>
      <c r="D12" t="s">
        <v>163</v>
      </c>
      <c r="E12" s="45">
        <v>7</v>
      </c>
      <c r="F12" s="44" t="s">
        <v>5</v>
      </c>
      <c r="G12" s="45">
        <v>12</v>
      </c>
      <c r="H12" s="15"/>
      <c r="I12" s="15">
        <v>587</v>
      </c>
      <c r="J12" s="37" t="s">
        <v>244</v>
      </c>
      <c r="K12" s="37" t="s">
        <v>329</v>
      </c>
      <c r="N12" s="4">
        <f t="shared" ref="N12:T12" si="1">SUM(N4:N11)</f>
        <v>72</v>
      </c>
      <c r="O12" s="4">
        <f t="shared" si="1"/>
        <v>32</v>
      </c>
      <c r="P12" s="4">
        <f t="shared" si="1"/>
        <v>4</v>
      </c>
      <c r="Q12" s="4">
        <f t="shared" si="1"/>
        <v>4</v>
      </c>
      <c r="R12" s="4">
        <f t="shared" si="1"/>
        <v>32</v>
      </c>
      <c r="S12" s="4">
        <f t="shared" si="1"/>
        <v>394</v>
      </c>
      <c r="T12" s="4">
        <f t="shared" si="1"/>
        <v>394</v>
      </c>
      <c r="U12" s="4">
        <f>O12*3+P12*2+Q12</f>
        <v>108</v>
      </c>
    </row>
    <row r="13" spans="1:21" x14ac:dyDescent="0.2">
      <c r="A13" s="20">
        <v>43536</v>
      </c>
      <c r="B13" t="s">
        <v>163</v>
      </c>
      <c r="C13" s="4" t="s">
        <v>5</v>
      </c>
      <c r="D13" t="s">
        <v>355</v>
      </c>
      <c r="E13" s="45">
        <v>5</v>
      </c>
      <c r="F13" s="44" t="s">
        <v>5</v>
      </c>
      <c r="G13" s="45">
        <v>6</v>
      </c>
      <c r="H13" s="15"/>
      <c r="I13" s="15">
        <v>984</v>
      </c>
      <c r="J13" s="37" t="s">
        <v>370</v>
      </c>
      <c r="K13" s="37" t="s">
        <v>369</v>
      </c>
    </row>
    <row r="14" spans="1:21" x14ac:dyDescent="0.2">
      <c r="A14" s="20">
        <v>43538</v>
      </c>
      <c r="B14" t="s">
        <v>355</v>
      </c>
      <c r="C14" s="4" t="s">
        <v>5</v>
      </c>
      <c r="D14" t="s">
        <v>163</v>
      </c>
      <c r="E14" s="45">
        <v>5</v>
      </c>
      <c r="F14" s="44" t="s">
        <v>5</v>
      </c>
      <c r="G14" s="45">
        <v>10</v>
      </c>
      <c r="H14" s="15"/>
      <c r="I14" s="15">
        <v>575</v>
      </c>
      <c r="J14" s="37" t="s">
        <v>244</v>
      </c>
      <c r="K14" s="37" t="s">
        <v>329</v>
      </c>
      <c r="M14" s="1" t="s">
        <v>252</v>
      </c>
    </row>
    <row r="15" spans="1:21" x14ac:dyDescent="0.2">
      <c r="A15" s="20">
        <v>43540</v>
      </c>
      <c r="B15" t="s">
        <v>163</v>
      </c>
      <c r="C15" s="4" t="s">
        <v>5</v>
      </c>
      <c r="D15" t="s">
        <v>355</v>
      </c>
      <c r="E15" s="45">
        <v>12</v>
      </c>
      <c r="F15" s="44" t="s">
        <v>5</v>
      </c>
      <c r="G15" s="45">
        <v>9</v>
      </c>
      <c r="H15" s="15"/>
      <c r="I15" s="15">
        <v>1016</v>
      </c>
      <c r="J15" s="37" t="s">
        <v>370</v>
      </c>
      <c r="K15" s="37" t="s">
        <v>369</v>
      </c>
      <c r="M15" t="s">
        <v>253</v>
      </c>
      <c r="N15" s="15" t="s">
        <v>376</v>
      </c>
      <c r="O15" t="s">
        <v>121</v>
      </c>
      <c r="P15" t="s">
        <v>250</v>
      </c>
      <c r="Q15" s="4">
        <v>4</v>
      </c>
      <c r="R15" s="4">
        <v>1</v>
      </c>
    </row>
    <row r="16" spans="1:21" x14ac:dyDescent="0.2">
      <c r="B16" s="1" t="s">
        <v>380</v>
      </c>
      <c r="D16"/>
      <c r="E16" s="45"/>
      <c r="F16" s="44"/>
      <c r="G16" s="45"/>
      <c r="H16" s="15"/>
      <c r="I16" s="15"/>
      <c r="J16" s="37"/>
      <c r="K16" s="37"/>
      <c r="M16" t="s">
        <v>253</v>
      </c>
      <c r="N16" s="15" t="s">
        <v>376</v>
      </c>
      <c r="O16" t="s">
        <v>163</v>
      </c>
      <c r="P16" t="s">
        <v>355</v>
      </c>
      <c r="Q16" s="4">
        <v>4</v>
      </c>
      <c r="R16" s="4">
        <v>1</v>
      </c>
    </row>
    <row r="17" spans="1:19" x14ac:dyDescent="0.2">
      <c r="B17"/>
      <c r="D17"/>
      <c r="E17" s="45"/>
      <c r="F17" s="44"/>
      <c r="G17" s="45"/>
      <c r="H17" s="15"/>
      <c r="I17" s="15"/>
      <c r="J17" s="35"/>
      <c r="K17" s="36"/>
      <c r="M17" t="s">
        <v>253</v>
      </c>
      <c r="N17" s="15" t="s">
        <v>376</v>
      </c>
      <c r="O17" t="s">
        <v>181</v>
      </c>
      <c r="P17" t="s">
        <v>198</v>
      </c>
      <c r="Q17" s="4">
        <v>4</v>
      </c>
      <c r="R17" s="4">
        <v>2</v>
      </c>
    </row>
    <row r="18" spans="1:19" x14ac:dyDescent="0.2">
      <c r="A18" s="20">
        <v>43532</v>
      </c>
      <c r="B18" t="s">
        <v>181</v>
      </c>
      <c r="C18" s="4" t="s">
        <v>5</v>
      </c>
      <c r="D18" t="s">
        <v>198</v>
      </c>
      <c r="E18" s="45">
        <v>7</v>
      </c>
      <c r="F18" s="44" t="s">
        <v>5</v>
      </c>
      <c r="G18" s="45">
        <v>2</v>
      </c>
      <c r="H18" s="15"/>
      <c r="I18" s="15">
        <v>1219</v>
      </c>
      <c r="J18" s="35" t="s">
        <v>367</v>
      </c>
      <c r="K18" s="38" t="s">
        <v>368</v>
      </c>
      <c r="M18" t="s">
        <v>253</v>
      </c>
      <c r="N18" s="15" t="s">
        <v>376</v>
      </c>
      <c r="O18" t="s">
        <v>11</v>
      </c>
      <c r="P18" t="s">
        <v>19</v>
      </c>
      <c r="Q18" s="4">
        <v>4</v>
      </c>
      <c r="R18" s="4">
        <v>0</v>
      </c>
    </row>
    <row r="19" spans="1:19" x14ac:dyDescent="0.2">
      <c r="A19" s="20">
        <v>43534</v>
      </c>
      <c r="B19" t="s">
        <v>198</v>
      </c>
      <c r="C19" s="4" t="s">
        <v>5</v>
      </c>
      <c r="D19" t="s">
        <v>181</v>
      </c>
      <c r="E19" s="44">
        <v>6</v>
      </c>
      <c r="F19" s="44" t="s">
        <v>5</v>
      </c>
      <c r="G19" s="44">
        <v>5</v>
      </c>
      <c r="H19" s="15" t="s">
        <v>289</v>
      </c>
      <c r="I19" s="4">
        <v>737</v>
      </c>
      <c r="J19" s="35" t="s">
        <v>203</v>
      </c>
      <c r="K19" s="38" t="s">
        <v>204</v>
      </c>
      <c r="M19" t="s">
        <v>254</v>
      </c>
      <c r="N19" s="15" t="s">
        <v>376</v>
      </c>
      <c r="O19" t="s">
        <v>121</v>
      </c>
      <c r="P19" t="s">
        <v>11</v>
      </c>
      <c r="Q19" s="4">
        <v>4</v>
      </c>
      <c r="R19" s="4">
        <v>0</v>
      </c>
    </row>
    <row r="20" spans="1:19" s="28" customFormat="1" x14ac:dyDescent="0.2">
      <c r="A20" s="20">
        <v>43536</v>
      </c>
      <c r="B20" t="s">
        <v>181</v>
      </c>
      <c r="C20" s="4" t="s">
        <v>5</v>
      </c>
      <c r="D20" t="s">
        <v>198</v>
      </c>
      <c r="E20" s="46">
        <v>8</v>
      </c>
      <c r="F20" s="46" t="s">
        <v>5</v>
      </c>
      <c r="G20" s="46">
        <v>3</v>
      </c>
      <c r="H20" s="29"/>
      <c r="I20" s="29">
        <v>1026</v>
      </c>
      <c r="J20" s="35" t="s">
        <v>203</v>
      </c>
      <c r="K20" s="38" t="s">
        <v>204</v>
      </c>
      <c r="L20"/>
      <c r="M20" s="28" t="s">
        <v>254</v>
      </c>
      <c r="N20" s="15" t="s">
        <v>376</v>
      </c>
      <c r="O20" t="s">
        <v>181</v>
      </c>
      <c r="P20" t="s">
        <v>163</v>
      </c>
      <c r="Q20" s="29">
        <v>4</v>
      </c>
      <c r="R20" s="29">
        <v>2</v>
      </c>
    </row>
    <row r="21" spans="1:19" x14ac:dyDescent="0.2">
      <c r="A21" s="20">
        <v>43538</v>
      </c>
      <c r="B21" t="s">
        <v>198</v>
      </c>
      <c r="C21" s="4" t="s">
        <v>5</v>
      </c>
      <c r="D21" t="s">
        <v>181</v>
      </c>
      <c r="E21" s="44">
        <v>5</v>
      </c>
      <c r="F21" s="44" t="s">
        <v>5</v>
      </c>
      <c r="G21" s="44">
        <v>6</v>
      </c>
      <c r="I21" s="4">
        <v>721</v>
      </c>
      <c r="J21" s="35" t="s">
        <v>203</v>
      </c>
      <c r="K21" s="38" t="s">
        <v>204</v>
      </c>
      <c r="L21" s="28"/>
      <c r="M21" t="s">
        <v>255</v>
      </c>
      <c r="N21" s="15" t="s">
        <v>376</v>
      </c>
      <c r="O21" t="s">
        <v>163</v>
      </c>
      <c r="P21" t="s">
        <v>11</v>
      </c>
      <c r="Q21" s="15">
        <v>1</v>
      </c>
      <c r="R21" s="4">
        <v>0</v>
      </c>
    </row>
    <row r="22" spans="1:19" x14ac:dyDescent="0.2">
      <c r="A22" s="20">
        <v>43540</v>
      </c>
      <c r="B22" t="s">
        <v>181</v>
      </c>
      <c r="C22" s="4" t="s">
        <v>5</v>
      </c>
      <c r="D22" t="s">
        <v>198</v>
      </c>
      <c r="E22" s="44">
        <v>5</v>
      </c>
      <c r="F22" s="44" t="s">
        <v>5</v>
      </c>
      <c r="G22" s="44">
        <v>6</v>
      </c>
      <c r="H22" s="15"/>
      <c r="I22" s="4">
        <v>1326</v>
      </c>
      <c r="J22" s="35" t="s">
        <v>367</v>
      </c>
      <c r="K22" s="38" t="s">
        <v>368</v>
      </c>
      <c r="M22" t="s">
        <v>256</v>
      </c>
      <c r="N22" s="15" t="s">
        <v>376</v>
      </c>
      <c r="O22" t="s">
        <v>121</v>
      </c>
      <c r="P22" t="s">
        <v>181</v>
      </c>
      <c r="Q22" s="4">
        <v>4</v>
      </c>
      <c r="R22" s="4">
        <v>1</v>
      </c>
    </row>
    <row r="23" spans="1:19" x14ac:dyDescent="0.2">
      <c r="A23" s="20">
        <v>43543</v>
      </c>
      <c r="B23" t="s">
        <v>198</v>
      </c>
      <c r="C23" s="4" t="s">
        <v>5</v>
      </c>
      <c r="D23" t="s">
        <v>181</v>
      </c>
      <c r="E23" s="44">
        <v>3</v>
      </c>
      <c r="F23" s="44" t="s">
        <v>5</v>
      </c>
      <c r="G23" s="44">
        <v>4</v>
      </c>
      <c r="H23" s="15"/>
      <c r="I23" s="4">
        <v>997</v>
      </c>
      <c r="J23" s="35" t="s">
        <v>203</v>
      </c>
      <c r="K23" s="38" t="s">
        <v>204</v>
      </c>
      <c r="M23" t="s">
        <v>258</v>
      </c>
      <c r="Q23" s="4">
        <f>SUM(Q15:Q22)</f>
        <v>29</v>
      </c>
      <c r="R23" s="4">
        <f>SUM(R15:R22)</f>
        <v>7</v>
      </c>
    </row>
    <row r="24" spans="1:19" x14ac:dyDescent="0.2">
      <c r="B24" s="1" t="s">
        <v>379</v>
      </c>
      <c r="E24" s="44"/>
      <c r="F24" s="44"/>
      <c r="G24" s="44"/>
      <c r="J24" s="35"/>
      <c r="K24" s="36"/>
      <c r="Q24" s="4"/>
      <c r="R24" s="4"/>
      <c r="S24" s="4"/>
    </row>
    <row r="25" spans="1:19" x14ac:dyDescent="0.2">
      <c r="E25" s="44"/>
      <c r="F25" s="44"/>
      <c r="G25" s="44"/>
      <c r="J25" s="35"/>
      <c r="K25" s="36"/>
      <c r="Q25" s="4"/>
      <c r="R25" s="4"/>
      <c r="S25" s="4"/>
    </row>
    <row r="26" spans="1:19" x14ac:dyDescent="0.2">
      <c r="A26" s="20">
        <v>43531</v>
      </c>
      <c r="B26" t="s">
        <v>19</v>
      </c>
      <c r="C26" s="4" t="s">
        <v>5</v>
      </c>
      <c r="D26" t="s">
        <v>11</v>
      </c>
      <c r="E26" s="44">
        <v>6</v>
      </c>
      <c r="F26" s="44" t="s">
        <v>5</v>
      </c>
      <c r="G26" s="44">
        <v>10</v>
      </c>
      <c r="I26" s="4">
        <v>628</v>
      </c>
      <c r="J26" t="s">
        <v>200</v>
      </c>
      <c r="K26" s="36" t="s">
        <v>328</v>
      </c>
      <c r="Q26" s="4"/>
      <c r="R26" s="4"/>
      <c r="S26" s="4"/>
    </row>
    <row r="27" spans="1:19" x14ac:dyDescent="0.2">
      <c r="A27" s="20">
        <v>43535</v>
      </c>
      <c r="B27" t="s">
        <v>11</v>
      </c>
      <c r="C27" s="4" t="s">
        <v>5</v>
      </c>
      <c r="D27" t="s">
        <v>19</v>
      </c>
      <c r="E27" s="44">
        <v>3</v>
      </c>
      <c r="F27" s="44" t="s">
        <v>5</v>
      </c>
      <c r="G27" s="44">
        <v>2</v>
      </c>
      <c r="H27" s="15"/>
      <c r="I27" s="4">
        <v>904</v>
      </c>
      <c r="J27" t="s">
        <v>27</v>
      </c>
      <c r="K27" s="37" t="s">
        <v>155</v>
      </c>
      <c r="Q27" s="4"/>
      <c r="R27" s="4"/>
      <c r="S27" s="4"/>
    </row>
    <row r="28" spans="1:19" x14ac:dyDescent="0.2">
      <c r="A28" s="20">
        <v>43537</v>
      </c>
      <c r="B28" t="s">
        <v>19</v>
      </c>
      <c r="C28" s="4" t="s">
        <v>5</v>
      </c>
      <c r="D28" t="s">
        <v>11</v>
      </c>
      <c r="E28" s="44">
        <v>5</v>
      </c>
      <c r="F28" s="44" t="s">
        <v>5</v>
      </c>
      <c r="G28" s="44">
        <v>6</v>
      </c>
      <c r="H28" s="4" t="s">
        <v>289</v>
      </c>
      <c r="I28" s="4">
        <v>681</v>
      </c>
      <c r="J28" t="s">
        <v>200</v>
      </c>
      <c r="K28" s="36" t="s">
        <v>328</v>
      </c>
      <c r="Q28" s="4"/>
      <c r="R28" s="4"/>
      <c r="S28" s="4"/>
    </row>
    <row r="29" spans="1:19" x14ac:dyDescent="0.2">
      <c r="A29" s="20">
        <v>43539</v>
      </c>
      <c r="B29" t="s">
        <v>11</v>
      </c>
      <c r="C29" s="4" t="s">
        <v>5</v>
      </c>
      <c r="D29" t="s">
        <v>19</v>
      </c>
      <c r="E29" s="44">
        <v>9</v>
      </c>
      <c r="F29" s="44" t="s">
        <v>5</v>
      </c>
      <c r="G29" s="44">
        <v>5</v>
      </c>
      <c r="I29" s="4">
        <v>968</v>
      </c>
      <c r="J29" t="s">
        <v>27</v>
      </c>
      <c r="K29" s="37" t="s">
        <v>155</v>
      </c>
      <c r="Q29" s="4"/>
      <c r="R29" s="4"/>
      <c r="S29" s="4"/>
    </row>
    <row r="30" spans="1:19" x14ac:dyDescent="0.2">
      <c r="B30" s="1" t="s">
        <v>381</v>
      </c>
      <c r="E30" s="44"/>
      <c r="F30" s="44"/>
      <c r="G30" s="44"/>
      <c r="J30" s="35"/>
      <c r="K30" s="36"/>
      <c r="Q30" s="4"/>
      <c r="R30" s="4"/>
      <c r="S30" s="4"/>
    </row>
    <row r="31" spans="1:19" x14ac:dyDescent="0.2">
      <c r="E31" s="44"/>
      <c r="F31" s="44"/>
      <c r="G31" s="44"/>
      <c r="J31" s="35"/>
      <c r="K31" s="36"/>
      <c r="Q31" s="4"/>
      <c r="R31" s="4"/>
      <c r="S31" s="4"/>
    </row>
    <row r="32" spans="1:19" x14ac:dyDescent="0.2">
      <c r="A32" s="19" t="s">
        <v>344</v>
      </c>
      <c r="E32" s="44"/>
      <c r="F32" s="44"/>
      <c r="G32" s="44"/>
      <c r="J32" s="35"/>
      <c r="K32" s="36"/>
    </row>
    <row r="33" spans="1:11" x14ac:dyDescent="0.2">
      <c r="A33" s="20">
        <v>43551</v>
      </c>
      <c r="B33" t="s">
        <v>121</v>
      </c>
      <c r="C33" s="4" t="s">
        <v>5</v>
      </c>
      <c r="D33" t="s">
        <v>11</v>
      </c>
      <c r="E33" s="44">
        <v>7</v>
      </c>
      <c r="F33" s="44" t="s">
        <v>5</v>
      </c>
      <c r="G33" s="44">
        <v>2</v>
      </c>
      <c r="I33" s="4">
        <v>401</v>
      </c>
      <c r="J33" t="s">
        <v>27</v>
      </c>
      <c r="K33" s="37" t="s">
        <v>155</v>
      </c>
    </row>
    <row r="34" spans="1:11" x14ac:dyDescent="0.2">
      <c r="A34" s="20">
        <v>43553</v>
      </c>
      <c r="B34" t="s">
        <v>11</v>
      </c>
      <c r="C34" s="4" t="s">
        <v>5</v>
      </c>
      <c r="D34" t="s">
        <v>121</v>
      </c>
      <c r="E34" s="44">
        <v>3</v>
      </c>
      <c r="F34" s="44" t="s">
        <v>5</v>
      </c>
      <c r="G34" s="44">
        <v>8</v>
      </c>
      <c r="I34" s="4">
        <v>949</v>
      </c>
      <c r="J34" t="s">
        <v>27</v>
      </c>
      <c r="K34" s="37" t="s">
        <v>155</v>
      </c>
    </row>
    <row r="35" spans="1:11" x14ac:dyDescent="0.2">
      <c r="A35" s="20">
        <v>43555</v>
      </c>
      <c r="B35" t="s">
        <v>121</v>
      </c>
      <c r="C35" s="4" t="s">
        <v>5</v>
      </c>
      <c r="D35" t="s">
        <v>11</v>
      </c>
      <c r="E35" s="44">
        <v>3</v>
      </c>
      <c r="F35" s="44" t="s">
        <v>5</v>
      </c>
      <c r="G35" s="44">
        <v>2</v>
      </c>
      <c r="I35" s="4">
        <v>657</v>
      </c>
      <c r="J35" t="s">
        <v>200</v>
      </c>
      <c r="K35" s="36" t="s">
        <v>328</v>
      </c>
    </row>
    <row r="36" spans="1:11" x14ac:dyDescent="0.2">
      <c r="A36" s="20">
        <v>43558</v>
      </c>
      <c r="B36" t="s">
        <v>11</v>
      </c>
      <c r="C36" s="4" t="s">
        <v>5</v>
      </c>
      <c r="D36" t="s">
        <v>121</v>
      </c>
      <c r="E36" s="44">
        <v>2</v>
      </c>
      <c r="F36" s="44" t="s">
        <v>5</v>
      </c>
      <c r="G36" s="44">
        <v>7</v>
      </c>
      <c r="I36" s="4">
        <v>712</v>
      </c>
      <c r="J36" t="s">
        <v>200</v>
      </c>
      <c r="K36" s="36" t="s">
        <v>328</v>
      </c>
    </row>
    <row r="37" spans="1:11" x14ac:dyDescent="0.2">
      <c r="B37" s="3" t="s">
        <v>386</v>
      </c>
      <c r="E37" s="44"/>
      <c r="F37" s="44"/>
      <c r="G37" s="44"/>
      <c r="J37" s="37"/>
      <c r="K37" s="37"/>
    </row>
    <row r="38" spans="1:11" x14ac:dyDescent="0.2">
      <c r="B38"/>
      <c r="E38" s="44"/>
      <c r="F38" s="44"/>
      <c r="G38" s="44"/>
      <c r="J38" s="35"/>
      <c r="K38" s="36"/>
    </row>
    <row r="39" spans="1:11" x14ac:dyDescent="0.2">
      <c r="A39" s="20">
        <v>43551</v>
      </c>
      <c r="B39" t="s">
        <v>163</v>
      </c>
      <c r="C39" s="4" t="s">
        <v>5</v>
      </c>
      <c r="D39" t="s">
        <v>181</v>
      </c>
      <c r="E39" s="44">
        <v>4</v>
      </c>
      <c r="F39" s="44" t="s">
        <v>5</v>
      </c>
      <c r="G39" s="44">
        <v>5</v>
      </c>
      <c r="H39" s="4" t="s">
        <v>289</v>
      </c>
      <c r="I39" s="4">
        <v>910</v>
      </c>
      <c r="J39" t="s">
        <v>200</v>
      </c>
      <c r="K39" s="36" t="s">
        <v>328</v>
      </c>
    </row>
    <row r="40" spans="1:11" x14ac:dyDescent="0.2">
      <c r="A40" s="20">
        <v>43553</v>
      </c>
      <c r="B40" t="s">
        <v>181</v>
      </c>
      <c r="C40" s="4" t="s">
        <v>5</v>
      </c>
      <c r="D40" t="s">
        <v>163</v>
      </c>
      <c r="E40" s="44">
        <v>3</v>
      </c>
      <c r="F40" s="44" t="s">
        <v>5</v>
      </c>
      <c r="G40" s="44">
        <v>10</v>
      </c>
      <c r="I40" s="4">
        <v>1522</v>
      </c>
      <c r="J40" t="s">
        <v>200</v>
      </c>
      <c r="K40" s="36" t="s">
        <v>328</v>
      </c>
    </row>
    <row r="41" spans="1:11" x14ac:dyDescent="0.2">
      <c r="A41" s="20">
        <v>43555</v>
      </c>
      <c r="B41" t="s">
        <v>163</v>
      </c>
      <c r="C41" s="4" t="s">
        <v>5</v>
      </c>
      <c r="D41" t="s">
        <v>181</v>
      </c>
      <c r="E41" s="44">
        <v>4</v>
      </c>
      <c r="F41" s="44" t="s">
        <v>5</v>
      </c>
      <c r="G41" s="44">
        <v>2</v>
      </c>
      <c r="I41" s="4">
        <v>1008</v>
      </c>
      <c r="J41" s="35" t="s">
        <v>203</v>
      </c>
      <c r="K41" s="38" t="s">
        <v>204</v>
      </c>
    </row>
    <row r="42" spans="1:11" x14ac:dyDescent="0.2">
      <c r="A42" s="20">
        <v>43557</v>
      </c>
      <c r="B42" t="s">
        <v>181</v>
      </c>
      <c r="C42" s="4" t="s">
        <v>5</v>
      </c>
      <c r="D42" t="s">
        <v>163</v>
      </c>
      <c r="E42" s="44">
        <v>10</v>
      </c>
      <c r="F42" s="44" t="s">
        <v>5</v>
      </c>
      <c r="G42" s="44">
        <v>3</v>
      </c>
      <c r="I42" s="4">
        <v>1483</v>
      </c>
      <c r="J42" s="35" t="s">
        <v>203</v>
      </c>
      <c r="K42" s="38" t="s">
        <v>204</v>
      </c>
    </row>
    <row r="43" spans="1:11" x14ac:dyDescent="0.2">
      <c r="A43" s="20">
        <v>43560</v>
      </c>
      <c r="B43" t="s">
        <v>163</v>
      </c>
      <c r="C43" s="4" t="s">
        <v>5</v>
      </c>
      <c r="D43" t="s">
        <v>181</v>
      </c>
      <c r="E43" s="44">
        <v>4</v>
      </c>
      <c r="F43" s="44" t="s">
        <v>5</v>
      </c>
      <c r="G43" s="44">
        <v>7</v>
      </c>
      <c r="I43" s="4">
        <v>1012</v>
      </c>
      <c r="J43" t="s">
        <v>27</v>
      </c>
      <c r="K43" s="37" t="s">
        <v>155</v>
      </c>
    </row>
    <row r="44" spans="1:11" x14ac:dyDescent="0.2">
      <c r="A44" s="21">
        <v>43562</v>
      </c>
      <c r="B44" t="s">
        <v>181</v>
      </c>
      <c r="C44" s="4" t="s">
        <v>5</v>
      </c>
      <c r="D44" t="s">
        <v>163</v>
      </c>
      <c r="E44" s="44">
        <v>5</v>
      </c>
      <c r="F44" s="44" t="s">
        <v>5</v>
      </c>
      <c r="G44" s="44">
        <v>4</v>
      </c>
      <c r="I44" s="4">
        <v>2350</v>
      </c>
      <c r="J44" t="s">
        <v>27</v>
      </c>
      <c r="K44" s="37" t="s">
        <v>155</v>
      </c>
    </row>
    <row r="45" spans="1:11" x14ac:dyDescent="0.2">
      <c r="B45" s="3" t="s">
        <v>388</v>
      </c>
      <c r="E45" s="44"/>
      <c r="F45" s="44"/>
      <c r="G45" s="44"/>
      <c r="J45" s="37"/>
      <c r="K45" s="37"/>
    </row>
    <row r="46" spans="1:11" x14ac:dyDescent="0.2">
      <c r="E46" s="44"/>
      <c r="F46" s="44"/>
      <c r="G46" s="44"/>
      <c r="J46" s="35"/>
      <c r="K46" s="36"/>
    </row>
    <row r="47" spans="1:11" x14ac:dyDescent="0.2">
      <c r="A47" s="19" t="s">
        <v>39</v>
      </c>
      <c r="B47"/>
      <c r="E47" s="44"/>
      <c r="F47" s="44"/>
      <c r="G47" s="44"/>
      <c r="J47" s="35"/>
      <c r="K47" s="36"/>
    </row>
    <row r="48" spans="1:11" x14ac:dyDescent="0.2">
      <c r="A48" s="20">
        <v>43569</v>
      </c>
      <c r="B48" t="s">
        <v>163</v>
      </c>
      <c r="C48" s="15" t="s">
        <v>5</v>
      </c>
      <c r="D48" t="s">
        <v>11</v>
      </c>
      <c r="E48" s="44">
        <v>7</v>
      </c>
      <c r="F48" s="45" t="s">
        <v>5</v>
      </c>
      <c r="G48" s="44">
        <v>0</v>
      </c>
      <c r="I48" s="4">
        <v>1011</v>
      </c>
      <c r="J48" s="35" t="s">
        <v>203</v>
      </c>
      <c r="K48" s="38" t="s">
        <v>204</v>
      </c>
    </row>
    <row r="49" spans="1:12" x14ac:dyDescent="0.2">
      <c r="B49" s="1" t="s">
        <v>196</v>
      </c>
      <c r="E49" s="44"/>
      <c r="F49" s="44"/>
      <c r="G49" s="44"/>
      <c r="J49" s="35"/>
      <c r="K49" s="38"/>
    </row>
    <row r="50" spans="1:12" x14ac:dyDescent="0.2">
      <c r="B50"/>
      <c r="E50" s="44"/>
      <c r="F50" s="44"/>
      <c r="G50" s="44"/>
      <c r="J50" s="35"/>
      <c r="K50" s="36"/>
    </row>
    <row r="51" spans="1:12" x14ac:dyDescent="0.2">
      <c r="A51" s="19" t="s">
        <v>387</v>
      </c>
      <c r="E51" s="44"/>
      <c r="F51" s="44"/>
      <c r="G51" s="44"/>
      <c r="J51" s="35"/>
      <c r="K51" s="36"/>
    </row>
    <row r="52" spans="1:12" x14ac:dyDescent="0.2">
      <c r="A52" s="20">
        <v>43568</v>
      </c>
      <c r="B52" t="s">
        <v>121</v>
      </c>
      <c r="C52" s="4" t="s">
        <v>5</v>
      </c>
      <c r="D52" t="s">
        <v>181</v>
      </c>
      <c r="E52" s="44">
        <v>8</v>
      </c>
      <c r="F52" s="44" t="s">
        <v>5</v>
      </c>
      <c r="G52" s="44">
        <v>3</v>
      </c>
      <c r="I52" s="4">
        <v>1271</v>
      </c>
      <c r="J52" t="s">
        <v>27</v>
      </c>
      <c r="K52" s="37" t="s">
        <v>155</v>
      </c>
    </row>
    <row r="53" spans="1:12" x14ac:dyDescent="0.2">
      <c r="A53" s="20">
        <v>43571</v>
      </c>
      <c r="B53" t="s">
        <v>181</v>
      </c>
      <c r="C53" s="4" t="s">
        <v>5</v>
      </c>
      <c r="D53" t="s">
        <v>121</v>
      </c>
      <c r="E53" s="44">
        <v>3</v>
      </c>
      <c r="F53" s="44" t="s">
        <v>5</v>
      </c>
      <c r="G53" s="44">
        <v>4</v>
      </c>
      <c r="I53" s="4">
        <v>2411</v>
      </c>
      <c r="J53" t="s">
        <v>27</v>
      </c>
      <c r="K53" s="37" t="s">
        <v>155</v>
      </c>
    </row>
    <row r="54" spans="1:12" x14ac:dyDescent="0.2">
      <c r="A54" s="20">
        <v>43573</v>
      </c>
      <c r="B54" t="s">
        <v>121</v>
      </c>
      <c r="C54" s="4" t="s">
        <v>5</v>
      </c>
      <c r="D54" t="s">
        <v>181</v>
      </c>
      <c r="E54" s="44">
        <v>3</v>
      </c>
      <c r="F54" s="44" t="s">
        <v>5</v>
      </c>
      <c r="G54" s="44">
        <v>4</v>
      </c>
      <c r="I54" s="4">
        <v>1421</v>
      </c>
      <c r="J54" t="s">
        <v>27</v>
      </c>
      <c r="K54" s="37" t="s">
        <v>155</v>
      </c>
    </row>
    <row r="55" spans="1:12" x14ac:dyDescent="0.2">
      <c r="A55" s="20">
        <v>43575</v>
      </c>
      <c r="B55" t="s">
        <v>181</v>
      </c>
      <c r="C55" s="4" t="s">
        <v>5</v>
      </c>
      <c r="D55" t="s">
        <v>121</v>
      </c>
      <c r="E55" s="44">
        <v>3</v>
      </c>
      <c r="F55" s="44" t="s">
        <v>5</v>
      </c>
      <c r="G55" s="44">
        <v>8</v>
      </c>
      <c r="I55" s="4">
        <v>2534</v>
      </c>
      <c r="J55" t="s">
        <v>200</v>
      </c>
      <c r="K55" s="36" t="s">
        <v>328</v>
      </c>
    </row>
    <row r="56" spans="1:12" x14ac:dyDescent="0.2">
      <c r="A56" s="20">
        <v>43577</v>
      </c>
      <c r="B56" t="s">
        <v>121</v>
      </c>
      <c r="C56" s="4" t="s">
        <v>5</v>
      </c>
      <c r="D56" t="s">
        <v>181</v>
      </c>
      <c r="E56" s="44">
        <v>4</v>
      </c>
      <c r="F56" s="44" t="s">
        <v>5</v>
      </c>
      <c r="G56" s="44">
        <v>2</v>
      </c>
      <c r="I56" s="4">
        <v>1757</v>
      </c>
      <c r="J56" t="s">
        <v>200</v>
      </c>
      <c r="K56" s="36" t="s">
        <v>328</v>
      </c>
    </row>
    <row r="57" spans="1:12" x14ac:dyDescent="0.2">
      <c r="A57" s="21"/>
      <c r="B57" s="1" t="s">
        <v>389</v>
      </c>
      <c r="D57" s="6"/>
      <c r="E57" s="44"/>
      <c r="F57" s="44"/>
      <c r="G57" s="44"/>
      <c r="J57" s="35"/>
      <c r="K57" s="36"/>
    </row>
    <row r="58" spans="1:12" x14ac:dyDescent="0.2">
      <c r="A58" s="21"/>
      <c r="B58"/>
      <c r="D58" s="6"/>
      <c r="E58" s="44"/>
      <c r="F58" s="44"/>
      <c r="G58" s="44"/>
      <c r="J58" s="1" t="s">
        <v>114</v>
      </c>
    </row>
    <row r="59" spans="1:12" x14ac:dyDescent="0.2">
      <c r="E59" s="44"/>
      <c r="F59" s="44"/>
      <c r="G59" s="44"/>
      <c r="J59" t="s">
        <v>27</v>
      </c>
      <c r="K59" s="4">
        <f t="shared" ref="K59:K74" si="2">COUNTIFS($J$2:$K$57,J59)</f>
        <v>9</v>
      </c>
    </row>
    <row r="60" spans="1:12" x14ac:dyDescent="0.2">
      <c r="E60" s="44"/>
      <c r="F60" s="44"/>
      <c r="G60" s="44"/>
      <c r="J60" t="s">
        <v>244</v>
      </c>
      <c r="K60" s="4">
        <f t="shared" si="2"/>
        <v>2</v>
      </c>
    </row>
    <row r="61" spans="1:12" x14ac:dyDescent="0.2">
      <c r="E61" s="44"/>
      <c r="F61" s="44"/>
      <c r="G61" s="44"/>
      <c r="J61" t="s">
        <v>245</v>
      </c>
      <c r="K61" s="4">
        <f t="shared" si="2"/>
        <v>2</v>
      </c>
    </row>
    <row r="62" spans="1:12" x14ac:dyDescent="0.2">
      <c r="E62" s="44"/>
      <c r="F62" s="44"/>
      <c r="G62" s="44"/>
      <c r="J62" s="17" t="s">
        <v>203</v>
      </c>
      <c r="K62" s="4">
        <f t="shared" si="2"/>
        <v>7</v>
      </c>
      <c r="L62" s="17"/>
    </row>
    <row r="63" spans="1:12" x14ac:dyDescent="0.2">
      <c r="E63" s="44"/>
      <c r="F63" s="44"/>
      <c r="G63" s="44"/>
      <c r="J63" s="37" t="s">
        <v>368</v>
      </c>
      <c r="K63" s="4">
        <f t="shared" si="2"/>
        <v>2</v>
      </c>
      <c r="L63" s="17"/>
    </row>
    <row r="64" spans="1:12" x14ac:dyDescent="0.2">
      <c r="E64" s="44"/>
      <c r="F64" s="44"/>
      <c r="G64" s="44"/>
      <c r="J64" s="17" t="s">
        <v>251</v>
      </c>
      <c r="K64" s="4">
        <f t="shared" si="2"/>
        <v>2</v>
      </c>
    </row>
    <row r="65" spans="5:12" x14ac:dyDescent="0.2">
      <c r="E65" s="44"/>
      <c r="F65" s="44"/>
      <c r="G65" s="44"/>
      <c r="J65" s="17" t="s">
        <v>328</v>
      </c>
      <c r="K65" s="4">
        <f t="shared" si="2"/>
        <v>8</v>
      </c>
    </row>
    <row r="66" spans="5:12" x14ac:dyDescent="0.2">
      <c r="E66" s="44"/>
      <c r="F66" s="44"/>
      <c r="G66" s="44"/>
      <c r="J66" t="s">
        <v>200</v>
      </c>
      <c r="K66" s="4">
        <f t="shared" si="2"/>
        <v>8</v>
      </c>
      <c r="L66" s="17"/>
    </row>
    <row r="67" spans="5:12" x14ac:dyDescent="0.2">
      <c r="E67" s="44"/>
      <c r="F67" s="44"/>
      <c r="G67" s="44"/>
      <c r="J67" s="17" t="s">
        <v>204</v>
      </c>
      <c r="K67" s="4">
        <f t="shared" si="2"/>
        <v>7</v>
      </c>
    </row>
    <row r="68" spans="5:12" x14ac:dyDescent="0.2">
      <c r="J68" s="17" t="s">
        <v>377</v>
      </c>
      <c r="K68" s="4">
        <f t="shared" si="2"/>
        <v>3</v>
      </c>
    </row>
    <row r="69" spans="5:12" x14ac:dyDescent="0.2">
      <c r="J69" s="37" t="s">
        <v>378</v>
      </c>
      <c r="K69" s="4">
        <f t="shared" si="2"/>
        <v>3</v>
      </c>
      <c r="L69" s="17"/>
    </row>
    <row r="70" spans="5:12" x14ac:dyDescent="0.2">
      <c r="J70" s="37" t="s">
        <v>369</v>
      </c>
      <c r="K70" s="4">
        <f t="shared" si="2"/>
        <v>3</v>
      </c>
      <c r="L70" s="17"/>
    </row>
    <row r="71" spans="5:12" x14ac:dyDescent="0.2">
      <c r="J71" s="17" t="s">
        <v>370</v>
      </c>
      <c r="K71" s="4">
        <f t="shared" si="2"/>
        <v>3</v>
      </c>
      <c r="L71" s="17"/>
    </row>
    <row r="72" spans="5:12" x14ac:dyDescent="0.2">
      <c r="J72" s="17" t="s">
        <v>329</v>
      </c>
      <c r="K72" s="4">
        <f t="shared" si="2"/>
        <v>2</v>
      </c>
      <c r="L72" s="17"/>
    </row>
    <row r="73" spans="5:12" x14ac:dyDescent="0.2">
      <c r="J73" s="37" t="s">
        <v>367</v>
      </c>
      <c r="K73" s="4">
        <f t="shared" si="2"/>
        <v>2</v>
      </c>
      <c r="L73" s="17"/>
    </row>
    <row r="74" spans="5:12" x14ac:dyDescent="0.2">
      <c r="J74" t="s">
        <v>155</v>
      </c>
      <c r="K74" s="4">
        <f t="shared" si="2"/>
        <v>9</v>
      </c>
    </row>
    <row r="75" spans="5:12" x14ac:dyDescent="0.2">
      <c r="J75" s="17" t="s">
        <v>173</v>
      </c>
      <c r="K75" s="4">
        <f>SUM(K59:K74)</f>
        <v>72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&amp;LSalibandyliitto&amp;CMiesten Salibandyliigan play offs ottelut kaudella 2018-19&amp;R22.4.2019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2"/>
  <sheetViews>
    <sheetView workbookViewId="0"/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0" width="16.28515625" customWidth="1"/>
    <col min="11" max="11" width="16.28515625" style="5" customWidth="1"/>
    <col min="13" max="13" width="12" customWidth="1"/>
    <col min="18" max="18" width="9.140625" customWidth="1"/>
  </cols>
  <sheetData>
    <row r="1" spans="1:20" s="1" customFormat="1" x14ac:dyDescent="0.2">
      <c r="A1" s="19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0" s="1" customFormat="1" x14ac:dyDescent="0.2">
      <c r="A2" s="19"/>
      <c r="B2" s="3"/>
      <c r="C2" s="2"/>
      <c r="D2" s="3"/>
      <c r="E2" s="2"/>
      <c r="F2" s="2"/>
      <c r="G2" s="2"/>
      <c r="H2" s="2"/>
      <c r="I2" s="2"/>
      <c r="J2" s="33"/>
      <c r="K2" s="34"/>
    </row>
    <row r="3" spans="1:20" x14ac:dyDescent="0.2">
      <c r="A3" s="19" t="s">
        <v>343</v>
      </c>
      <c r="B3" s="6"/>
      <c r="J3" s="35"/>
      <c r="K3" s="3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20">
        <v>43176</v>
      </c>
      <c r="B4" t="s">
        <v>121</v>
      </c>
      <c r="C4" s="4" t="s">
        <v>5</v>
      </c>
      <c r="D4" t="s">
        <v>11</v>
      </c>
      <c r="E4" s="4">
        <v>10</v>
      </c>
      <c r="F4" s="4" t="s">
        <v>5</v>
      </c>
      <c r="G4" s="15">
        <v>5</v>
      </c>
      <c r="H4" s="15"/>
      <c r="I4" s="4">
        <v>457</v>
      </c>
      <c r="J4" s="37" t="s">
        <v>367</v>
      </c>
      <c r="K4" s="37" t="s">
        <v>368</v>
      </c>
      <c r="M4" t="s">
        <v>121</v>
      </c>
      <c r="N4" s="4">
        <v>9</v>
      </c>
      <c r="O4" s="4">
        <v>9</v>
      </c>
      <c r="P4" s="4">
        <v>0</v>
      </c>
      <c r="Q4" s="4">
        <v>0</v>
      </c>
      <c r="R4" s="4">
        <f>E4+G5+E6+G7+E34+G35+E36+G37+E53</f>
        <v>71</v>
      </c>
      <c r="S4" s="4">
        <f>G4+E5+G6+E7+G34+E35+G36+E37+G53</f>
        <v>36</v>
      </c>
      <c r="T4" s="4">
        <f t="shared" ref="T4:T11" si="0">O4*2</f>
        <v>18</v>
      </c>
    </row>
    <row r="5" spans="1:20" x14ac:dyDescent="0.2">
      <c r="A5" s="20">
        <v>43178</v>
      </c>
      <c r="B5" t="s">
        <v>11</v>
      </c>
      <c r="C5" s="4" t="s">
        <v>5</v>
      </c>
      <c r="D5" t="s">
        <v>121</v>
      </c>
      <c r="E5" s="4">
        <v>3</v>
      </c>
      <c r="F5" s="4" t="s">
        <v>5</v>
      </c>
      <c r="G5" s="4">
        <v>4</v>
      </c>
      <c r="I5" s="4">
        <v>734</v>
      </c>
      <c r="J5" s="37" t="s">
        <v>27</v>
      </c>
      <c r="K5" s="37" t="s">
        <v>155</v>
      </c>
      <c r="M5" t="s">
        <v>19</v>
      </c>
      <c r="N5" s="4">
        <v>12</v>
      </c>
      <c r="O5" s="4">
        <v>8</v>
      </c>
      <c r="P5" s="4">
        <v>0</v>
      </c>
      <c r="Q5" s="4">
        <v>4</v>
      </c>
      <c r="R5" s="4">
        <f>E26+G27+E28+G29+E30+G40+E41+G42+E43+G44+E45+G53</f>
        <v>69</v>
      </c>
      <c r="S5" s="4">
        <f>G26+E27+G28+E29+G30+E40+G41+E42+G43+E44+G45+E53</f>
        <v>50</v>
      </c>
      <c r="T5" s="4">
        <f t="shared" si="0"/>
        <v>16</v>
      </c>
    </row>
    <row r="6" spans="1:20" x14ac:dyDescent="0.2">
      <c r="A6" s="20">
        <v>43180</v>
      </c>
      <c r="B6" t="s">
        <v>121</v>
      </c>
      <c r="C6" s="4" t="s">
        <v>5</v>
      </c>
      <c r="D6" t="s">
        <v>11</v>
      </c>
      <c r="E6" s="4">
        <v>6</v>
      </c>
      <c r="F6" s="4" t="s">
        <v>5</v>
      </c>
      <c r="G6" s="15">
        <v>3</v>
      </c>
      <c r="H6" s="15"/>
      <c r="I6" s="4">
        <v>300</v>
      </c>
      <c r="J6" s="37" t="s">
        <v>367</v>
      </c>
      <c r="K6" s="37" t="s">
        <v>368</v>
      </c>
      <c r="M6" t="s">
        <v>198</v>
      </c>
      <c r="N6" s="4">
        <v>12</v>
      </c>
      <c r="O6" s="4">
        <v>7</v>
      </c>
      <c r="P6" s="4">
        <v>0</v>
      </c>
      <c r="Q6" s="4">
        <v>5</v>
      </c>
      <c r="R6" s="4">
        <f>E10+G11+E12+G13+E14+E40+G41+E42+G43+E44+G45+E49</f>
        <v>64</v>
      </c>
      <c r="S6" s="4">
        <f>G10+E11+G12+E13+G14+G40+E41+G42+E43+G44+E45+G49</f>
        <v>63</v>
      </c>
      <c r="T6" s="4">
        <f t="shared" si="0"/>
        <v>14</v>
      </c>
    </row>
    <row r="7" spans="1:20" x14ac:dyDescent="0.2">
      <c r="A7" s="20">
        <v>43182</v>
      </c>
      <c r="B7" t="s">
        <v>11</v>
      </c>
      <c r="C7" s="4" t="s">
        <v>5</v>
      </c>
      <c r="D7" t="s">
        <v>121</v>
      </c>
      <c r="E7" s="4">
        <v>6</v>
      </c>
      <c r="F7" s="4" t="s">
        <v>5</v>
      </c>
      <c r="G7" s="4">
        <v>10</v>
      </c>
      <c r="I7" s="4">
        <v>604</v>
      </c>
      <c r="J7" s="37" t="s">
        <v>27</v>
      </c>
      <c r="K7" s="37" t="s">
        <v>155</v>
      </c>
      <c r="M7" t="s">
        <v>250</v>
      </c>
      <c r="N7" s="4">
        <v>12</v>
      </c>
      <c r="O7" s="4">
        <v>4</v>
      </c>
      <c r="P7" s="4">
        <v>0</v>
      </c>
      <c r="Q7" s="4">
        <v>8</v>
      </c>
      <c r="R7" s="4">
        <f>G17++E18+G19+E20+G21+E22+G23+G34+E35+G36+E37+G49</f>
        <v>55</v>
      </c>
      <c r="S7" s="4">
        <f>E17+G18+E19+G20+E21+G22+E23+E34+G35+E36+G37+E49</f>
        <v>81</v>
      </c>
      <c r="T7" s="4">
        <f t="shared" si="0"/>
        <v>8</v>
      </c>
    </row>
    <row r="8" spans="1:20" x14ac:dyDescent="0.2">
      <c r="A8" s="5"/>
      <c r="B8" s="1" t="s">
        <v>366</v>
      </c>
      <c r="D8"/>
      <c r="G8" s="15"/>
      <c r="H8" s="15"/>
      <c r="I8" s="15"/>
      <c r="J8" s="37"/>
      <c r="K8" s="37"/>
      <c r="M8" s="17" t="s">
        <v>355</v>
      </c>
      <c r="N8" s="4">
        <v>7</v>
      </c>
      <c r="O8" s="4">
        <v>3</v>
      </c>
      <c r="P8" s="4">
        <v>0</v>
      </c>
      <c r="Q8" s="4">
        <v>4</v>
      </c>
      <c r="R8" s="4">
        <f>E17+G18+E19+G20+E21+G22+E23</f>
        <v>41</v>
      </c>
      <c r="S8" s="4">
        <f>G17+E18+G19+E20+G21+E22+G23</f>
        <v>34</v>
      </c>
      <c r="T8" s="4">
        <f t="shared" si="0"/>
        <v>6</v>
      </c>
    </row>
    <row r="9" spans="1:20" x14ac:dyDescent="0.2">
      <c r="A9" s="5"/>
      <c r="B9"/>
      <c r="D9"/>
      <c r="G9" s="15"/>
      <c r="H9" s="15"/>
      <c r="I9" s="15"/>
      <c r="J9" s="37"/>
      <c r="K9" s="38"/>
      <c r="M9" t="s">
        <v>181</v>
      </c>
      <c r="N9" s="4">
        <v>5</v>
      </c>
      <c r="O9" s="4">
        <v>1</v>
      </c>
      <c r="P9" s="4">
        <v>0</v>
      </c>
      <c r="Q9" s="4">
        <v>4</v>
      </c>
      <c r="R9" s="4">
        <f>G26+E27+G28+E29+G30</f>
        <v>20</v>
      </c>
      <c r="S9" s="4">
        <f>E26+G27+E28+G29+E30</f>
        <v>28</v>
      </c>
      <c r="T9" s="4">
        <f t="shared" si="0"/>
        <v>2</v>
      </c>
    </row>
    <row r="10" spans="1:20" x14ac:dyDescent="0.2">
      <c r="A10" s="20">
        <v>43175</v>
      </c>
      <c r="B10" t="s">
        <v>198</v>
      </c>
      <c r="C10" s="4" t="s">
        <v>5</v>
      </c>
      <c r="D10" t="s">
        <v>163</v>
      </c>
      <c r="E10" s="4">
        <v>8</v>
      </c>
      <c r="F10" s="4" t="s">
        <v>5</v>
      </c>
      <c r="G10" s="4">
        <v>4</v>
      </c>
      <c r="H10" s="15"/>
      <c r="I10" s="4">
        <v>527</v>
      </c>
      <c r="J10" s="37" t="s">
        <v>195</v>
      </c>
      <c r="K10" s="37" t="s">
        <v>158</v>
      </c>
      <c r="M10" t="s">
        <v>163</v>
      </c>
      <c r="N10" s="4">
        <v>5</v>
      </c>
      <c r="O10" s="4">
        <v>1</v>
      </c>
      <c r="P10" s="4">
        <v>0</v>
      </c>
      <c r="Q10" s="4">
        <v>4</v>
      </c>
      <c r="R10" s="4">
        <f>G10+E11+G12+E13+G14</f>
        <v>20</v>
      </c>
      <c r="S10" s="4">
        <f>E10+G11+E12+G13+E14</f>
        <v>35</v>
      </c>
      <c r="T10" s="4">
        <f t="shared" si="0"/>
        <v>2</v>
      </c>
    </row>
    <row r="11" spans="1:20" x14ac:dyDescent="0.2">
      <c r="A11" s="20">
        <v>43177</v>
      </c>
      <c r="B11" t="s">
        <v>163</v>
      </c>
      <c r="C11" s="4" t="s">
        <v>5</v>
      </c>
      <c r="D11" t="s">
        <v>198</v>
      </c>
      <c r="E11" s="15">
        <v>7</v>
      </c>
      <c r="F11" s="4" t="s">
        <v>5</v>
      </c>
      <c r="G11" s="15">
        <v>4</v>
      </c>
      <c r="H11" s="15"/>
      <c r="I11" s="15">
        <v>923</v>
      </c>
      <c r="J11" s="37" t="s">
        <v>369</v>
      </c>
      <c r="K11" s="37" t="s">
        <v>370</v>
      </c>
      <c r="M11" t="s">
        <v>11</v>
      </c>
      <c r="N11" s="4">
        <v>4</v>
      </c>
      <c r="O11" s="4">
        <v>0</v>
      </c>
      <c r="P11" s="4">
        <v>0</v>
      </c>
      <c r="Q11" s="4">
        <v>4</v>
      </c>
      <c r="R11" s="4">
        <f>G4+E5+G6+E7</f>
        <v>17</v>
      </c>
      <c r="S11" s="4">
        <f>E4+G5+E6+G7</f>
        <v>30</v>
      </c>
      <c r="T11" s="4">
        <f t="shared" si="0"/>
        <v>0</v>
      </c>
    </row>
    <row r="12" spans="1:20" x14ac:dyDescent="0.2">
      <c r="A12" s="20">
        <v>43181</v>
      </c>
      <c r="B12" t="s">
        <v>198</v>
      </c>
      <c r="C12" s="4" t="s">
        <v>5</v>
      </c>
      <c r="D12" t="s">
        <v>163</v>
      </c>
      <c r="E12" s="15">
        <v>10</v>
      </c>
      <c r="F12" s="4" t="s">
        <v>5</v>
      </c>
      <c r="G12" s="15">
        <v>5</v>
      </c>
      <c r="H12" s="15"/>
      <c r="I12" s="15">
        <v>727</v>
      </c>
      <c r="J12" s="37" t="s">
        <v>195</v>
      </c>
      <c r="K12" s="37" t="s">
        <v>158</v>
      </c>
      <c r="N12" s="4">
        <f t="shared" ref="N12:T12" si="1">SUM(N4:N11)</f>
        <v>66</v>
      </c>
      <c r="O12" s="4">
        <f t="shared" si="1"/>
        <v>33</v>
      </c>
      <c r="P12" s="4">
        <f t="shared" si="1"/>
        <v>0</v>
      </c>
      <c r="Q12" s="4">
        <f t="shared" si="1"/>
        <v>33</v>
      </c>
      <c r="R12" s="4">
        <f t="shared" si="1"/>
        <v>357</v>
      </c>
      <c r="S12" s="4">
        <f t="shared" si="1"/>
        <v>357</v>
      </c>
      <c r="T12" s="4">
        <f t="shared" si="1"/>
        <v>66</v>
      </c>
    </row>
    <row r="13" spans="1:20" x14ac:dyDescent="0.2">
      <c r="A13" s="20">
        <v>43184</v>
      </c>
      <c r="B13" t="s">
        <v>163</v>
      </c>
      <c r="C13" s="4" t="s">
        <v>5</v>
      </c>
      <c r="D13" t="s">
        <v>198</v>
      </c>
      <c r="E13" s="15">
        <v>3</v>
      </c>
      <c r="F13" s="4" t="s">
        <v>5</v>
      </c>
      <c r="G13" s="15">
        <v>11</v>
      </c>
      <c r="H13" s="15"/>
      <c r="I13" s="15">
        <v>972</v>
      </c>
      <c r="J13" s="37" t="s">
        <v>369</v>
      </c>
      <c r="K13" s="37" t="s">
        <v>370</v>
      </c>
    </row>
    <row r="14" spans="1:20" x14ac:dyDescent="0.2">
      <c r="A14" s="20">
        <v>43186</v>
      </c>
      <c r="B14" t="s">
        <v>198</v>
      </c>
      <c r="C14" s="4" t="s">
        <v>5</v>
      </c>
      <c r="D14" t="s">
        <v>163</v>
      </c>
      <c r="E14" s="15">
        <v>2</v>
      </c>
      <c r="F14" s="4" t="s">
        <v>5</v>
      </c>
      <c r="G14" s="15">
        <v>1</v>
      </c>
      <c r="H14" s="15" t="s">
        <v>289</v>
      </c>
      <c r="I14" s="15">
        <v>747</v>
      </c>
      <c r="J14" s="37" t="s">
        <v>195</v>
      </c>
      <c r="K14" s="37" t="s">
        <v>158</v>
      </c>
      <c r="M14" s="1" t="s">
        <v>252</v>
      </c>
    </row>
    <row r="15" spans="1:20" x14ac:dyDescent="0.2">
      <c r="B15" s="1" t="s">
        <v>372</v>
      </c>
      <c r="D15"/>
      <c r="E15" s="15"/>
      <c r="G15" s="15"/>
      <c r="H15" s="15"/>
      <c r="I15" s="15"/>
      <c r="J15" s="37"/>
      <c r="K15" s="37"/>
      <c r="M15" t="s">
        <v>253</v>
      </c>
      <c r="N15" s="15" t="s">
        <v>365</v>
      </c>
      <c r="O15" t="s">
        <v>121</v>
      </c>
      <c r="P15" t="s">
        <v>11</v>
      </c>
      <c r="Q15" s="4">
        <v>4</v>
      </c>
      <c r="R15" s="4">
        <v>0</v>
      </c>
    </row>
    <row r="16" spans="1:20" x14ac:dyDescent="0.2">
      <c r="B16"/>
      <c r="D16"/>
      <c r="E16" s="15"/>
      <c r="G16" s="15"/>
      <c r="H16" s="15"/>
      <c r="I16" s="15"/>
      <c r="J16" s="35"/>
      <c r="K16" s="36"/>
      <c r="M16" t="s">
        <v>253</v>
      </c>
      <c r="N16" s="15" t="s">
        <v>365</v>
      </c>
      <c r="O16" t="s">
        <v>198</v>
      </c>
      <c r="P16" t="s">
        <v>163</v>
      </c>
      <c r="Q16" s="4">
        <v>4</v>
      </c>
      <c r="R16" s="4">
        <v>1</v>
      </c>
    </row>
    <row r="17" spans="1:18" x14ac:dyDescent="0.2">
      <c r="A17" s="20">
        <v>43173</v>
      </c>
      <c r="B17" t="s">
        <v>355</v>
      </c>
      <c r="C17" s="4" t="s">
        <v>5</v>
      </c>
      <c r="D17" t="s">
        <v>250</v>
      </c>
      <c r="E17" s="15">
        <v>2</v>
      </c>
      <c r="F17" s="4" t="s">
        <v>5</v>
      </c>
      <c r="G17" s="15">
        <v>3</v>
      </c>
      <c r="H17" s="15"/>
      <c r="I17" s="15">
        <v>452</v>
      </c>
      <c r="J17" s="35" t="s">
        <v>329</v>
      </c>
      <c r="K17" s="38" t="s">
        <v>244</v>
      </c>
      <c r="M17" t="s">
        <v>253</v>
      </c>
      <c r="N17" s="15" t="s">
        <v>365</v>
      </c>
      <c r="O17" t="s">
        <v>250</v>
      </c>
      <c r="P17" t="s">
        <v>355</v>
      </c>
      <c r="Q17" s="4">
        <v>4</v>
      </c>
      <c r="R17" s="4">
        <v>3</v>
      </c>
    </row>
    <row r="18" spans="1:18" x14ac:dyDescent="0.2">
      <c r="A18" s="20">
        <v>43175</v>
      </c>
      <c r="B18" t="s">
        <v>250</v>
      </c>
      <c r="C18" s="4" t="s">
        <v>5</v>
      </c>
      <c r="D18" t="s">
        <v>355</v>
      </c>
      <c r="E18" s="4">
        <v>5</v>
      </c>
      <c r="F18" s="4" t="s">
        <v>5</v>
      </c>
      <c r="G18" s="4">
        <v>7</v>
      </c>
      <c r="H18" s="15"/>
      <c r="I18" s="4">
        <v>676</v>
      </c>
      <c r="J18" s="35" t="s">
        <v>329</v>
      </c>
      <c r="K18" s="38" t="s">
        <v>244</v>
      </c>
      <c r="M18" t="s">
        <v>253</v>
      </c>
      <c r="N18" s="15" t="s">
        <v>365</v>
      </c>
      <c r="O18" t="s">
        <v>19</v>
      </c>
      <c r="P18" t="s">
        <v>181</v>
      </c>
      <c r="Q18" s="4">
        <v>4</v>
      </c>
      <c r="R18" s="4">
        <v>1</v>
      </c>
    </row>
    <row r="19" spans="1:18" x14ac:dyDescent="0.2">
      <c r="A19" s="20">
        <v>43181</v>
      </c>
      <c r="B19" t="s">
        <v>355</v>
      </c>
      <c r="C19" s="4" t="s">
        <v>5</v>
      </c>
      <c r="D19" t="s">
        <v>250</v>
      </c>
      <c r="E19" s="29">
        <v>11</v>
      </c>
      <c r="F19" s="29" t="s">
        <v>5</v>
      </c>
      <c r="G19" s="29">
        <v>4</v>
      </c>
      <c r="H19" s="29"/>
      <c r="I19" s="29">
        <v>612</v>
      </c>
      <c r="J19" s="28" t="s">
        <v>245</v>
      </c>
      <c r="K19" s="39" t="s">
        <v>251</v>
      </c>
      <c r="M19" t="s">
        <v>254</v>
      </c>
      <c r="N19" s="15" t="s">
        <v>365</v>
      </c>
      <c r="O19" t="s">
        <v>121</v>
      </c>
      <c r="P19" t="s">
        <v>250</v>
      </c>
      <c r="Q19" s="4">
        <v>4</v>
      </c>
      <c r="R19" s="4">
        <v>0</v>
      </c>
    </row>
    <row r="20" spans="1:18" s="28" customFormat="1" x14ac:dyDescent="0.2">
      <c r="A20" s="20">
        <v>43183</v>
      </c>
      <c r="B20" t="s">
        <v>250</v>
      </c>
      <c r="C20" s="4" t="s">
        <v>5</v>
      </c>
      <c r="D20" t="s">
        <v>355</v>
      </c>
      <c r="E20" s="4">
        <v>7</v>
      </c>
      <c r="F20" s="4" t="s">
        <v>5</v>
      </c>
      <c r="G20" s="4">
        <v>6</v>
      </c>
      <c r="H20" s="4" t="s">
        <v>289</v>
      </c>
      <c r="I20" s="4">
        <v>503</v>
      </c>
      <c r="J20" s="28" t="s">
        <v>245</v>
      </c>
      <c r="K20" s="39" t="s">
        <v>251</v>
      </c>
      <c r="M20" s="28" t="s">
        <v>254</v>
      </c>
      <c r="N20" s="15" t="s">
        <v>365</v>
      </c>
      <c r="O20" t="s">
        <v>19</v>
      </c>
      <c r="P20" t="s">
        <v>198</v>
      </c>
      <c r="Q20" s="29">
        <v>4</v>
      </c>
      <c r="R20" s="29">
        <v>2</v>
      </c>
    </row>
    <row r="21" spans="1:18" x14ac:dyDescent="0.2">
      <c r="A21" s="20">
        <v>43185</v>
      </c>
      <c r="B21" t="s">
        <v>355</v>
      </c>
      <c r="C21" s="4" t="s">
        <v>5</v>
      </c>
      <c r="D21" t="s">
        <v>250</v>
      </c>
      <c r="E21" s="4">
        <v>6</v>
      </c>
      <c r="F21" s="4" t="s">
        <v>5</v>
      </c>
      <c r="G21" s="4">
        <v>7</v>
      </c>
      <c r="H21" s="15"/>
      <c r="I21" s="4">
        <v>609</v>
      </c>
      <c r="J21" s="35" t="s">
        <v>329</v>
      </c>
      <c r="K21" s="38" t="s">
        <v>244</v>
      </c>
      <c r="M21" t="s">
        <v>255</v>
      </c>
      <c r="N21" s="15" t="s">
        <v>365</v>
      </c>
      <c r="O21" t="s">
        <v>198</v>
      </c>
      <c r="P21" t="s">
        <v>250</v>
      </c>
      <c r="Q21" s="15">
        <v>1</v>
      </c>
      <c r="R21" s="4">
        <v>0</v>
      </c>
    </row>
    <row r="22" spans="1:18" x14ac:dyDescent="0.2">
      <c r="A22" s="20">
        <v>43187</v>
      </c>
      <c r="B22" t="s">
        <v>250</v>
      </c>
      <c r="C22" s="4" t="s">
        <v>5</v>
      </c>
      <c r="D22" t="s">
        <v>355</v>
      </c>
      <c r="E22" s="4">
        <v>4</v>
      </c>
      <c r="F22" s="4" t="s">
        <v>5</v>
      </c>
      <c r="G22" s="4">
        <v>6</v>
      </c>
      <c r="H22" s="15"/>
      <c r="I22" s="4">
        <v>747</v>
      </c>
      <c r="J22" s="28" t="s">
        <v>245</v>
      </c>
      <c r="K22" s="39" t="s">
        <v>251</v>
      </c>
      <c r="M22" t="s">
        <v>256</v>
      </c>
      <c r="N22" s="15" t="s">
        <v>365</v>
      </c>
      <c r="O22" t="s">
        <v>121</v>
      </c>
      <c r="P22" t="s">
        <v>19</v>
      </c>
      <c r="Q22" s="4">
        <v>1</v>
      </c>
      <c r="R22" s="4">
        <v>0</v>
      </c>
    </row>
    <row r="23" spans="1:18" x14ac:dyDescent="0.2">
      <c r="A23" s="20">
        <v>43189</v>
      </c>
      <c r="B23" t="s">
        <v>355</v>
      </c>
      <c r="C23" s="4" t="s">
        <v>5</v>
      </c>
      <c r="D23" t="s">
        <v>250</v>
      </c>
      <c r="E23" s="4">
        <v>3</v>
      </c>
      <c r="F23" s="4" t="s">
        <v>5</v>
      </c>
      <c r="G23" s="4">
        <v>4</v>
      </c>
      <c r="H23" s="15" t="s">
        <v>289</v>
      </c>
      <c r="I23" s="4">
        <v>1387</v>
      </c>
      <c r="J23" s="35" t="s">
        <v>329</v>
      </c>
      <c r="K23" s="38" t="s">
        <v>244</v>
      </c>
      <c r="M23" t="s">
        <v>258</v>
      </c>
      <c r="Q23" s="4">
        <f>SUM(Q15:Q22)</f>
        <v>26</v>
      </c>
      <c r="R23" s="4">
        <f>SUM(R15:R22)</f>
        <v>7</v>
      </c>
    </row>
    <row r="24" spans="1:18" x14ac:dyDescent="0.2">
      <c r="B24" s="1" t="s">
        <v>373</v>
      </c>
      <c r="J24" s="35"/>
      <c r="K24" s="36"/>
    </row>
    <row r="25" spans="1:18" x14ac:dyDescent="0.2">
      <c r="J25" s="35"/>
      <c r="K25" s="36"/>
      <c r="Q25" s="4"/>
      <c r="R25" s="4"/>
    </row>
    <row r="26" spans="1:18" x14ac:dyDescent="0.2">
      <c r="A26" s="20">
        <v>43176</v>
      </c>
      <c r="B26" t="s">
        <v>19</v>
      </c>
      <c r="C26" s="4" t="s">
        <v>5</v>
      </c>
      <c r="D26" t="s">
        <v>181</v>
      </c>
      <c r="E26" s="4">
        <v>6</v>
      </c>
      <c r="F26" s="4" t="s">
        <v>5</v>
      </c>
      <c r="G26" s="4">
        <v>5</v>
      </c>
      <c r="I26" s="4">
        <v>865</v>
      </c>
      <c r="J26" t="s">
        <v>328</v>
      </c>
      <c r="K26" s="36" t="s">
        <v>200</v>
      </c>
      <c r="Q26" s="4"/>
      <c r="R26" s="4"/>
    </row>
    <row r="27" spans="1:18" x14ac:dyDescent="0.2">
      <c r="A27" s="20">
        <v>43178</v>
      </c>
      <c r="B27" t="s">
        <v>181</v>
      </c>
      <c r="C27" s="4" t="s">
        <v>5</v>
      </c>
      <c r="D27" t="s">
        <v>19</v>
      </c>
      <c r="E27" s="4">
        <v>3</v>
      </c>
      <c r="F27" s="4" t="s">
        <v>5</v>
      </c>
      <c r="G27" s="4">
        <v>2</v>
      </c>
      <c r="H27" s="15"/>
      <c r="I27" s="4">
        <v>1025</v>
      </c>
      <c r="J27" s="35" t="s">
        <v>203</v>
      </c>
      <c r="K27" s="36" t="s">
        <v>204</v>
      </c>
      <c r="Q27" s="4"/>
      <c r="R27" s="4"/>
    </row>
    <row r="28" spans="1:18" x14ac:dyDescent="0.2">
      <c r="A28" s="20">
        <v>43181</v>
      </c>
      <c r="B28" t="s">
        <v>19</v>
      </c>
      <c r="C28" s="4" t="s">
        <v>5</v>
      </c>
      <c r="D28" t="s">
        <v>181</v>
      </c>
      <c r="E28" s="4">
        <v>4</v>
      </c>
      <c r="F28" s="4" t="s">
        <v>5</v>
      </c>
      <c r="G28" s="4">
        <v>3</v>
      </c>
      <c r="H28" s="4" t="s">
        <v>289</v>
      </c>
      <c r="I28" s="4">
        <v>636</v>
      </c>
      <c r="J28" t="s">
        <v>328</v>
      </c>
      <c r="K28" s="36" t="s">
        <v>200</v>
      </c>
      <c r="Q28" s="4"/>
      <c r="R28" s="4"/>
    </row>
    <row r="29" spans="1:18" x14ac:dyDescent="0.2">
      <c r="A29" s="20">
        <v>43182</v>
      </c>
      <c r="B29" t="s">
        <v>181</v>
      </c>
      <c r="C29" s="4" t="s">
        <v>5</v>
      </c>
      <c r="D29" t="s">
        <v>19</v>
      </c>
      <c r="E29" s="4">
        <v>3</v>
      </c>
      <c r="F29" s="4" t="s">
        <v>5</v>
      </c>
      <c r="G29" s="4">
        <v>9</v>
      </c>
      <c r="I29" s="4">
        <v>1212</v>
      </c>
      <c r="J29" s="35" t="s">
        <v>203</v>
      </c>
      <c r="K29" s="36" t="s">
        <v>204</v>
      </c>
      <c r="Q29" s="4"/>
      <c r="R29" s="4"/>
    </row>
    <row r="30" spans="1:18" x14ac:dyDescent="0.2">
      <c r="A30" s="20">
        <v>43184</v>
      </c>
      <c r="B30" t="s">
        <v>19</v>
      </c>
      <c r="C30" s="4" t="s">
        <v>5</v>
      </c>
      <c r="D30" t="s">
        <v>181</v>
      </c>
      <c r="E30" s="4">
        <v>7</v>
      </c>
      <c r="F30" s="4" t="s">
        <v>5</v>
      </c>
      <c r="G30" s="4">
        <v>6</v>
      </c>
      <c r="I30" s="4">
        <v>789</v>
      </c>
      <c r="J30" s="35" t="s">
        <v>203</v>
      </c>
      <c r="K30" s="36" t="s">
        <v>204</v>
      </c>
      <c r="Q30" s="4"/>
      <c r="R30" s="4"/>
    </row>
    <row r="31" spans="1:18" x14ac:dyDescent="0.2">
      <c r="B31" s="1" t="s">
        <v>371</v>
      </c>
      <c r="J31" s="35"/>
      <c r="K31" s="36"/>
      <c r="Q31" s="4"/>
      <c r="R31" s="4"/>
    </row>
    <row r="32" spans="1:18" x14ac:dyDescent="0.2">
      <c r="J32" s="35"/>
      <c r="K32" s="36"/>
      <c r="Q32" s="4"/>
      <c r="R32" s="4"/>
    </row>
    <row r="33" spans="1:18" x14ac:dyDescent="0.2">
      <c r="A33" s="19" t="s">
        <v>344</v>
      </c>
      <c r="J33" s="35"/>
      <c r="K33" s="36"/>
      <c r="Q33" s="4"/>
      <c r="R33" s="4"/>
    </row>
    <row r="34" spans="1:18" x14ac:dyDescent="0.2">
      <c r="A34" s="20">
        <v>43193</v>
      </c>
      <c r="B34" t="s">
        <v>121</v>
      </c>
      <c r="C34" s="4" t="s">
        <v>5</v>
      </c>
      <c r="D34" t="s">
        <v>250</v>
      </c>
      <c r="E34" s="4">
        <v>6</v>
      </c>
      <c r="F34" s="4" t="s">
        <v>5</v>
      </c>
      <c r="G34" s="4">
        <v>3</v>
      </c>
      <c r="I34" s="4">
        <v>612</v>
      </c>
      <c r="J34" s="37" t="s">
        <v>27</v>
      </c>
      <c r="K34" s="37" t="s">
        <v>155</v>
      </c>
    </row>
    <row r="35" spans="1:18" x14ac:dyDescent="0.2">
      <c r="A35" s="20">
        <v>43195</v>
      </c>
      <c r="B35" t="s">
        <v>250</v>
      </c>
      <c r="C35" s="4" t="s">
        <v>5</v>
      </c>
      <c r="D35" t="s">
        <v>121</v>
      </c>
      <c r="E35" s="4">
        <v>5</v>
      </c>
      <c r="F35" s="4" t="s">
        <v>5</v>
      </c>
      <c r="G35" s="4">
        <v>11</v>
      </c>
      <c r="I35" s="4">
        <v>611</v>
      </c>
      <c r="J35" s="37" t="s">
        <v>27</v>
      </c>
      <c r="K35" s="37" t="s">
        <v>155</v>
      </c>
    </row>
    <row r="36" spans="1:18" x14ac:dyDescent="0.2">
      <c r="A36" s="20">
        <v>43197</v>
      </c>
      <c r="B36" t="s">
        <v>121</v>
      </c>
      <c r="C36" s="4" t="s">
        <v>5</v>
      </c>
      <c r="D36" t="s">
        <v>250</v>
      </c>
      <c r="E36" s="4">
        <v>6</v>
      </c>
      <c r="F36" s="4" t="s">
        <v>5</v>
      </c>
      <c r="G36" s="4">
        <v>4</v>
      </c>
      <c r="I36" s="4">
        <v>1421</v>
      </c>
      <c r="J36" s="37" t="s">
        <v>27</v>
      </c>
      <c r="K36" s="37" t="s">
        <v>155</v>
      </c>
    </row>
    <row r="37" spans="1:18" x14ac:dyDescent="0.2">
      <c r="A37" s="20">
        <v>43199</v>
      </c>
      <c r="B37" t="s">
        <v>250</v>
      </c>
      <c r="C37" s="4" t="s">
        <v>5</v>
      </c>
      <c r="D37" t="s">
        <v>121</v>
      </c>
      <c r="E37" s="4">
        <v>5</v>
      </c>
      <c r="F37" s="4" t="s">
        <v>5</v>
      </c>
      <c r="G37" s="4">
        <v>12</v>
      </c>
      <c r="I37" s="4">
        <v>527</v>
      </c>
      <c r="J37" s="35" t="s">
        <v>203</v>
      </c>
      <c r="K37" s="36" t="s">
        <v>204</v>
      </c>
    </row>
    <row r="38" spans="1:18" x14ac:dyDescent="0.2">
      <c r="B38" s="3" t="s">
        <v>362</v>
      </c>
      <c r="J38" s="37"/>
      <c r="K38" s="37"/>
    </row>
    <row r="39" spans="1:18" x14ac:dyDescent="0.2">
      <c r="B39"/>
      <c r="J39" s="35"/>
      <c r="K39" s="36"/>
    </row>
    <row r="40" spans="1:18" x14ac:dyDescent="0.2">
      <c r="A40" s="20">
        <v>43194</v>
      </c>
      <c r="B40" t="s">
        <v>198</v>
      </c>
      <c r="C40" s="4" t="s">
        <v>5</v>
      </c>
      <c r="D40" t="s">
        <v>19</v>
      </c>
      <c r="E40" s="4">
        <v>8</v>
      </c>
      <c r="F40" s="4" t="s">
        <v>5</v>
      </c>
      <c r="G40" s="4">
        <v>7</v>
      </c>
      <c r="H40" s="4" t="s">
        <v>289</v>
      </c>
      <c r="I40" s="4">
        <v>587</v>
      </c>
      <c r="J40" s="35" t="s">
        <v>203</v>
      </c>
      <c r="K40" s="36" t="s">
        <v>204</v>
      </c>
    </row>
    <row r="41" spans="1:18" x14ac:dyDescent="0.2">
      <c r="A41" s="20">
        <v>43196</v>
      </c>
      <c r="B41" t="s">
        <v>19</v>
      </c>
      <c r="C41" s="4" t="s">
        <v>5</v>
      </c>
      <c r="D41" t="s">
        <v>198</v>
      </c>
      <c r="E41" s="4">
        <v>9</v>
      </c>
      <c r="F41" s="4" t="s">
        <v>5</v>
      </c>
      <c r="G41" s="4">
        <v>0</v>
      </c>
      <c r="I41" s="4">
        <v>938</v>
      </c>
      <c r="J41" s="35" t="s">
        <v>203</v>
      </c>
      <c r="K41" s="36" t="s">
        <v>204</v>
      </c>
    </row>
    <row r="42" spans="1:18" x14ac:dyDescent="0.2">
      <c r="A42" s="20">
        <v>43198</v>
      </c>
      <c r="B42" t="s">
        <v>198</v>
      </c>
      <c r="C42" s="4" t="s">
        <v>5</v>
      </c>
      <c r="D42" t="s">
        <v>19</v>
      </c>
      <c r="E42" s="4">
        <v>5</v>
      </c>
      <c r="F42" s="4" t="s">
        <v>5</v>
      </c>
      <c r="G42" s="4">
        <v>2</v>
      </c>
      <c r="I42" s="4">
        <v>637</v>
      </c>
      <c r="J42" s="35" t="s">
        <v>203</v>
      </c>
      <c r="K42" s="36" t="s">
        <v>204</v>
      </c>
    </row>
    <row r="43" spans="1:18" x14ac:dyDescent="0.2">
      <c r="A43" s="20">
        <v>43199</v>
      </c>
      <c r="B43" t="s">
        <v>19</v>
      </c>
      <c r="C43" s="4" t="s">
        <v>5</v>
      </c>
      <c r="D43" t="s">
        <v>198</v>
      </c>
      <c r="E43" s="4">
        <v>8</v>
      </c>
      <c r="F43" s="4" t="s">
        <v>5</v>
      </c>
      <c r="G43" s="4">
        <v>7</v>
      </c>
      <c r="H43" s="4" t="s">
        <v>289</v>
      </c>
      <c r="I43" s="4">
        <v>888</v>
      </c>
      <c r="J43" s="37" t="s">
        <v>27</v>
      </c>
      <c r="K43" s="37" t="s">
        <v>155</v>
      </c>
    </row>
    <row r="44" spans="1:18" x14ac:dyDescent="0.2">
      <c r="A44" s="20">
        <v>43203</v>
      </c>
      <c r="B44" t="s">
        <v>198</v>
      </c>
      <c r="C44" s="4" t="s">
        <v>5</v>
      </c>
      <c r="D44" t="s">
        <v>19</v>
      </c>
      <c r="E44" s="4">
        <v>3</v>
      </c>
      <c r="F44" s="4" t="s">
        <v>5</v>
      </c>
      <c r="G44" s="4">
        <v>9</v>
      </c>
      <c r="I44" s="4">
        <v>877</v>
      </c>
      <c r="J44" s="37" t="s">
        <v>27</v>
      </c>
      <c r="K44" s="37" t="s">
        <v>155</v>
      </c>
    </row>
    <row r="45" spans="1:18" x14ac:dyDescent="0.2">
      <c r="A45" s="21">
        <v>43204</v>
      </c>
      <c r="B45" t="s">
        <v>19</v>
      </c>
      <c r="C45" s="4" t="s">
        <v>5</v>
      </c>
      <c r="D45" t="s">
        <v>198</v>
      </c>
      <c r="E45" s="4">
        <v>4</v>
      </c>
      <c r="F45" s="4" t="s">
        <v>5</v>
      </c>
      <c r="G45" s="4">
        <v>1</v>
      </c>
      <c r="I45" s="4">
        <v>3221</v>
      </c>
      <c r="J45" s="37" t="s">
        <v>27</v>
      </c>
      <c r="K45" s="37" t="s">
        <v>155</v>
      </c>
    </row>
    <row r="46" spans="1:18" x14ac:dyDescent="0.2">
      <c r="B46" s="3" t="s">
        <v>374</v>
      </c>
      <c r="J46" s="37"/>
      <c r="K46" s="37"/>
    </row>
    <row r="47" spans="1:18" x14ac:dyDescent="0.2">
      <c r="J47" s="35"/>
      <c r="K47" s="36"/>
    </row>
    <row r="48" spans="1:18" x14ac:dyDescent="0.2">
      <c r="A48" s="19" t="s">
        <v>39</v>
      </c>
      <c r="B48"/>
      <c r="J48" s="35"/>
      <c r="K48" s="36"/>
    </row>
    <row r="49" spans="1:12" x14ac:dyDescent="0.2">
      <c r="A49" s="20">
        <v>43210</v>
      </c>
      <c r="B49" t="s">
        <v>198</v>
      </c>
      <c r="C49" s="15" t="s">
        <v>5</v>
      </c>
      <c r="D49" t="s">
        <v>250</v>
      </c>
      <c r="E49" s="4">
        <v>5</v>
      </c>
      <c r="F49" s="15" t="s">
        <v>5</v>
      </c>
      <c r="G49" s="4">
        <v>4</v>
      </c>
      <c r="I49" s="4">
        <v>907</v>
      </c>
      <c r="J49" s="35" t="s">
        <v>203</v>
      </c>
      <c r="K49" s="36" t="s">
        <v>204</v>
      </c>
    </row>
    <row r="50" spans="1:12" x14ac:dyDescent="0.2">
      <c r="B50" s="1" t="s">
        <v>375</v>
      </c>
      <c r="J50" s="35"/>
      <c r="K50" s="38"/>
    </row>
    <row r="51" spans="1:12" x14ac:dyDescent="0.2">
      <c r="B51"/>
      <c r="J51" s="35"/>
      <c r="K51" s="36"/>
    </row>
    <row r="52" spans="1:12" x14ac:dyDescent="0.2">
      <c r="A52" s="19" t="s">
        <v>349</v>
      </c>
      <c r="J52" s="35"/>
      <c r="K52" s="36"/>
    </row>
    <row r="53" spans="1:12" x14ac:dyDescent="0.2">
      <c r="A53" s="20">
        <v>43211</v>
      </c>
      <c r="B53" t="s">
        <v>121</v>
      </c>
      <c r="C53" s="4" t="s">
        <v>5</v>
      </c>
      <c r="D53" t="s">
        <v>19</v>
      </c>
      <c r="E53" s="4">
        <v>6</v>
      </c>
      <c r="F53" s="4" t="s">
        <v>5</v>
      </c>
      <c r="G53" s="4">
        <v>2</v>
      </c>
      <c r="I53" s="4">
        <v>7153</v>
      </c>
      <c r="J53" s="37" t="s">
        <v>27</v>
      </c>
      <c r="K53" s="37" t="s">
        <v>155</v>
      </c>
    </row>
    <row r="54" spans="1:12" x14ac:dyDescent="0.2">
      <c r="A54" s="21"/>
      <c r="B54" s="1" t="s">
        <v>353</v>
      </c>
      <c r="D54" s="6"/>
      <c r="J54" s="35"/>
      <c r="K54" s="36"/>
    </row>
    <row r="55" spans="1:12" x14ac:dyDescent="0.2">
      <c r="A55" s="21"/>
      <c r="B55"/>
      <c r="D55" s="6"/>
      <c r="J55" s="1" t="s">
        <v>114</v>
      </c>
    </row>
    <row r="56" spans="1:12" x14ac:dyDescent="0.2">
      <c r="J56" t="s">
        <v>27</v>
      </c>
      <c r="K56" s="4">
        <f t="shared" ref="K56:K71" si="2">COUNTIFS($J$2:$K$54,J56)</f>
        <v>9</v>
      </c>
    </row>
    <row r="57" spans="1:12" x14ac:dyDescent="0.2">
      <c r="J57" t="s">
        <v>244</v>
      </c>
      <c r="K57" s="4">
        <f t="shared" si="2"/>
        <v>4</v>
      </c>
    </row>
    <row r="58" spans="1:12" x14ac:dyDescent="0.2">
      <c r="J58" t="s">
        <v>245</v>
      </c>
      <c r="K58" s="4">
        <f t="shared" si="2"/>
        <v>3</v>
      </c>
    </row>
    <row r="59" spans="1:12" x14ac:dyDescent="0.2">
      <c r="J59" s="17" t="s">
        <v>203</v>
      </c>
      <c r="K59" s="4">
        <f t="shared" si="2"/>
        <v>8</v>
      </c>
      <c r="L59" s="17"/>
    </row>
    <row r="60" spans="1:12" x14ac:dyDescent="0.2">
      <c r="J60" s="37" t="s">
        <v>368</v>
      </c>
      <c r="K60" s="4">
        <f t="shared" si="2"/>
        <v>2</v>
      </c>
      <c r="L60" s="17"/>
    </row>
    <row r="61" spans="1:12" x14ac:dyDescent="0.2">
      <c r="J61" s="17" t="s">
        <v>195</v>
      </c>
      <c r="K61" s="4">
        <f t="shared" si="2"/>
        <v>3</v>
      </c>
    </row>
    <row r="62" spans="1:12" x14ac:dyDescent="0.2">
      <c r="J62" s="17" t="s">
        <v>251</v>
      </c>
      <c r="K62" s="4">
        <f t="shared" si="2"/>
        <v>3</v>
      </c>
    </row>
    <row r="63" spans="1:12" x14ac:dyDescent="0.2">
      <c r="J63" t="s">
        <v>328</v>
      </c>
      <c r="K63" s="4">
        <f t="shared" si="2"/>
        <v>2</v>
      </c>
      <c r="L63" s="17"/>
    </row>
    <row r="64" spans="1:12" x14ac:dyDescent="0.2">
      <c r="J64" s="17" t="s">
        <v>200</v>
      </c>
      <c r="K64" s="4">
        <f t="shared" si="2"/>
        <v>2</v>
      </c>
    </row>
    <row r="65" spans="10:12" x14ac:dyDescent="0.2">
      <c r="J65" s="17" t="s">
        <v>204</v>
      </c>
      <c r="K65" s="4">
        <f t="shared" si="2"/>
        <v>8</v>
      </c>
    </row>
    <row r="66" spans="10:12" x14ac:dyDescent="0.2">
      <c r="J66" s="37" t="s">
        <v>369</v>
      </c>
      <c r="K66" s="4">
        <f t="shared" si="2"/>
        <v>2</v>
      </c>
      <c r="L66" s="17"/>
    </row>
    <row r="67" spans="10:12" x14ac:dyDescent="0.2">
      <c r="J67" s="37" t="s">
        <v>370</v>
      </c>
      <c r="K67" s="4">
        <f t="shared" si="2"/>
        <v>2</v>
      </c>
      <c r="L67" s="17"/>
    </row>
    <row r="68" spans="10:12" x14ac:dyDescent="0.2">
      <c r="J68" s="17" t="s">
        <v>158</v>
      </c>
      <c r="K68" s="4">
        <f t="shared" si="2"/>
        <v>3</v>
      </c>
      <c r="L68" s="17"/>
    </row>
    <row r="69" spans="10:12" x14ac:dyDescent="0.2">
      <c r="J69" s="17" t="s">
        <v>329</v>
      </c>
      <c r="K69" s="4">
        <f t="shared" si="2"/>
        <v>4</v>
      </c>
      <c r="L69" s="17"/>
    </row>
    <row r="70" spans="10:12" x14ac:dyDescent="0.2">
      <c r="J70" s="37" t="s">
        <v>367</v>
      </c>
      <c r="K70" s="4">
        <f t="shared" si="2"/>
        <v>2</v>
      </c>
      <c r="L70" s="17"/>
    </row>
    <row r="71" spans="10:12" x14ac:dyDescent="0.2">
      <c r="J71" t="s">
        <v>155</v>
      </c>
      <c r="K71" s="4">
        <f t="shared" si="2"/>
        <v>9</v>
      </c>
    </row>
    <row r="72" spans="10:12" x14ac:dyDescent="0.2">
      <c r="J72" s="17" t="s">
        <v>173</v>
      </c>
      <c r="K72" s="4">
        <f>SUM(K56:K71)</f>
        <v>66</v>
      </c>
    </row>
  </sheetData>
  <sortState xmlns:xlrd2="http://schemas.microsoft.com/office/spreadsheetml/2017/richdata2" ref="J56:K71">
    <sortCondition ref="J56"/>
  </sortState>
  <pageMargins left="0.70866141732283472" right="0.70866141732283472" top="0.74803149606299213" bottom="0.55118110236220474" header="0.31496062992125984" footer="0.31496062992125984"/>
  <pageSetup orientation="portrait" r:id="rId1"/>
  <headerFooter>
    <oddHeader>&amp;LSalibandyliitto&amp;CMiesten Salibandyliigan play offs ottelut kaudella 2017-18&amp;R21.4.2018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10.85546875" style="5" customWidth="1"/>
    <col min="3" max="3" width="3.5703125" style="4" customWidth="1"/>
    <col min="4" max="4" width="10.710937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0" width="16.28515625" customWidth="1"/>
    <col min="11" max="11" width="16.28515625" style="5" customWidth="1"/>
    <col min="13" max="13" width="12" customWidth="1"/>
  </cols>
  <sheetData>
    <row r="1" spans="1:20" s="1" customFormat="1" x14ac:dyDescent="0.2">
      <c r="A1" s="19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0" s="1" customFormat="1" x14ac:dyDescent="0.2">
      <c r="A2" s="19"/>
      <c r="B2" s="3"/>
      <c r="C2" s="2"/>
      <c r="D2" s="3"/>
      <c r="E2" s="2"/>
      <c r="F2" s="2"/>
      <c r="G2" s="2"/>
      <c r="H2" s="2"/>
      <c r="I2" s="2"/>
      <c r="K2" s="3"/>
    </row>
    <row r="3" spans="1:20" x14ac:dyDescent="0.2">
      <c r="A3" s="19" t="s">
        <v>343</v>
      </c>
      <c r="B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s="20">
        <v>42809</v>
      </c>
      <c r="B4" t="s">
        <v>121</v>
      </c>
      <c r="C4" s="4" t="s">
        <v>5</v>
      </c>
      <c r="D4" t="s">
        <v>250</v>
      </c>
      <c r="E4" s="4">
        <v>8</v>
      </c>
      <c r="F4" s="4" t="s">
        <v>5</v>
      </c>
      <c r="G4" s="15">
        <v>9</v>
      </c>
      <c r="H4" s="15"/>
      <c r="I4" s="4">
        <v>709</v>
      </c>
      <c r="J4" s="17" t="s">
        <v>189</v>
      </c>
      <c r="K4" s="17" t="s">
        <v>190</v>
      </c>
      <c r="M4" t="s">
        <v>121</v>
      </c>
      <c r="N4" s="4">
        <v>10</v>
      </c>
      <c r="O4" s="4">
        <v>9</v>
      </c>
      <c r="P4" s="4">
        <v>0</v>
      </c>
      <c r="Q4" s="4">
        <v>1</v>
      </c>
      <c r="R4" s="4">
        <f>E4+G5+E6+G7+E8+E33+G34+E35+G36+E53</f>
        <v>77</v>
      </c>
      <c r="S4" s="4">
        <f>G4+E5+G6+E7+G8+G33+E34+G35+E36+G53</f>
        <v>49</v>
      </c>
      <c r="T4" s="4">
        <f t="shared" ref="T4:T11" si="0">O4*2</f>
        <v>18</v>
      </c>
    </row>
    <row r="5" spans="1:20" x14ac:dyDescent="0.2">
      <c r="A5" s="20">
        <v>42811</v>
      </c>
      <c r="B5" t="s">
        <v>250</v>
      </c>
      <c r="C5" s="4" t="s">
        <v>5</v>
      </c>
      <c r="D5" t="s">
        <v>121</v>
      </c>
      <c r="E5" s="4">
        <v>6</v>
      </c>
      <c r="F5" s="4" t="s">
        <v>5</v>
      </c>
      <c r="G5" s="4">
        <v>7</v>
      </c>
      <c r="I5" s="4">
        <v>590</v>
      </c>
      <c r="J5" s="17" t="s">
        <v>189</v>
      </c>
      <c r="K5" s="17" t="s">
        <v>190</v>
      </c>
      <c r="M5" s="17" t="s">
        <v>355</v>
      </c>
      <c r="N5" s="4">
        <v>13</v>
      </c>
      <c r="O5" s="4">
        <v>8</v>
      </c>
      <c r="P5" s="4">
        <v>0</v>
      </c>
      <c r="Q5" s="4">
        <v>5</v>
      </c>
      <c r="R5" s="4">
        <f>E11+G12+E13+G14+E15+E39+G40+E41+G42+E43+G44+E45+G53</f>
        <v>93</v>
      </c>
      <c r="S5" s="4">
        <f>G11+E12+G13+E14+G15+G39+E40+G41+E42+G43+E44+G45+E53</f>
        <v>67</v>
      </c>
      <c r="T5" s="4">
        <f t="shared" si="0"/>
        <v>16</v>
      </c>
    </row>
    <row r="6" spans="1:20" x14ac:dyDescent="0.2">
      <c r="A6" s="20">
        <v>42813</v>
      </c>
      <c r="B6" t="s">
        <v>121</v>
      </c>
      <c r="C6" s="4" t="s">
        <v>5</v>
      </c>
      <c r="D6" t="s">
        <v>250</v>
      </c>
      <c r="E6" s="4">
        <v>9</v>
      </c>
      <c r="F6" s="4" t="s">
        <v>5</v>
      </c>
      <c r="G6" s="15">
        <v>4</v>
      </c>
      <c r="H6" s="15"/>
      <c r="I6" s="4">
        <v>957</v>
      </c>
      <c r="J6" s="17" t="s">
        <v>189</v>
      </c>
      <c r="K6" s="17" t="s">
        <v>190</v>
      </c>
      <c r="M6" t="s">
        <v>163</v>
      </c>
      <c r="N6" s="4">
        <v>14</v>
      </c>
      <c r="O6" s="4">
        <v>8</v>
      </c>
      <c r="P6" s="4">
        <v>0</v>
      </c>
      <c r="Q6" s="4">
        <v>6</v>
      </c>
      <c r="R6" s="4">
        <f>E18+G19+E20+G21+E22+G23+G39+E40+G41+E42+G43+E44+G45+E49</f>
        <v>73</v>
      </c>
      <c r="S6" s="4">
        <f>G18+E19+G20+E21+G22+E23+E39+G40+E41+G42+E43+G44+E45+G49</f>
        <v>81</v>
      </c>
      <c r="T6" s="4">
        <f t="shared" si="0"/>
        <v>16</v>
      </c>
    </row>
    <row r="7" spans="1:20" x14ac:dyDescent="0.2">
      <c r="A7" s="20">
        <v>42816</v>
      </c>
      <c r="B7" t="s">
        <v>250</v>
      </c>
      <c r="C7" s="4" t="s">
        <v>5</v>
      </c>
      <c r="D7" t="s">
        <v>121</v>
      </c>
      <c r="E7" s="4">
        <v>4</v>
      </c>
      <c r="F7" s="4" t="s">
        <v>5</v>
      </c>
      <c r="G7" s="4">
        <v>7</v>
      </c>
      <c r="I7" s="4">
        <v>473</v>
      </c>
      <c r="J7" s="17" t="s">
        <v>189</v>
      </c>
      <c r="K7" s="17" t="s">
        <v>190</v>
      </c>
      <c r="M7" t="s">
        <v>19</v>
      </c>
      <c r="N7" s="4">
        <v>9</v>
      </c>
      <c r="O7" s="4">
        <v>4</v>
      </c>
      <c r="P7" s="4">
        <v>0</v>
      </c>
      <c r="Q7" s="4">
        <v>5</v>
      </c>
      <c r="R7" s="4">
        <f>G26+E27+G28+E29+G33+E34+G35+E36+G49</f>
        <v>52</v>
      </c>
      <c r="S7" s="4">
        <f>E26+G27+E28+G29+E33+G34+E35+G36+E49</f>
        <v>59</v>
      </c>
      <c r="T7" s="4">
        <f t="shared" si="0"/>
        <v>8</v>
      </c>
    </row>
    <row r="8" spans="1:20" x14ac:dyDescent="0.2">
      <c r="A8" s="20">
        <v>42819</v>
      </c>
      <c r="B8" t="s">
        <v>121</v>
      </c>
      <c r="C8" s="4" t="s">
        <v>5</v>
      </c>
      <c r="D8" t="s">
        <v>250</v>
      </c>
      <c r="E8" s="4">
        <v>5</v>
      </c>
      <c r="F8" s="4" t="s">
        <v>5</v>
      </c>
      <c r="G8" s="4">
        <v>1</v>
      </c>
      <c r="I8" s="4">
        <v>598</v>
      </c>
      <c r="J8" s="17" t="s">
        <v>189</v>
      </c>
      <c r="K8" s="17" t="s">
        <v>190</v>
      </c>
      <c r="M8" t="s">
        <v>11</v>
      </c>
      <c r="N8" s="4">
        <v>6</v>
      </c>
      <c r="O8" s="4">
        <v>2</v>
      </c>
      <c r="P8" s="4">
        <v>0</v>
      </c>
      <c r="Q8" s="4">
        <v>4</v>
      </c>
      <c r="R8" s="4">
        <f>G18+E19+G20+E21+G22+E23</f>
        <v>28</v>
      </c>
      <c r="S8" s="4">
        <f>E18+G19+E20+G21+E22+G23</f>
        <v>33</v>
      </c>
      <c r="T8" s="4">
        <f t="shared" si="0"/>
        <v>4</v>
      </c>
    </row>
    <row r="9" spans="1:20" x14ac:dyDescent="0.2">
      <c r="A9" s="5"/>
      <c r="B9" s="1" t="s">
        <v>346</v>
      </c>
      <c r="D9"/>
      <c r="G9" s="15"/>
      <c r="H9" s="15"/>
      <c r="I9" s="15"/>
      <c r="J9" s="17"/>
      <c r="K9" s="14"/>
      <c r="M9" t="s">
        <v>250</v>
      </c>
      <c r="N9" s="4">
        <v>5</v>
      </c>
      <c r="O9" s="4">
        <v>1</v>
      </c>
      <c r="P9" s="4">
        <v>0</v>
      </c>
      <c r="Q9" s="4">
        <v>4</v>
      </c>
      <c r="R9" s="4">
        <f>G4+E5+G6+E7+G8</f>
        <v>24</v>
      </c>
      <c r="S9" s="4">
        <f>E4+G5+E6+G7+E8</f>
        <v>36</v>
      </c>
      <c r="T9" s="4">
        <f t="shared" si="0"/>
        <v>2</v>
      </c>
    </row>
    <row r="10" spans="1:20" x14ac:dyDescent="0.2">
      <c r="A10" s="5"/>
      <c r="B10"/>
      <c r="D10"/>
      <c r="G10" s="15"/>
      <c r="H10" s="15"/>
      <c r="I10" s="15"/>
      <c r="J10" s="17"/>
      <c r="K10" s="14"/>
      <c r="M10" t="s">
        <v>198</v>
      </c>
      <c r="N10" s="4">
        <v>5</v>
      </c>
      <c r="O10" s="4">
        <v>1</v>
      </c>
      <c r="P10" s="4">
        <v>0</v>
      </c>
      <c r="Q10" s="4">
        <v>4</v>
      </c>
      <c r="R10" s="4">
        <f>G11+E12+G13+E14+G15</f>
        <v>24</v>
      </c>
      <c r="S10" s="4">
        <f>E11+G12+E13+G14+E15</f>
        <v>39</v>
      </c>
      <c r="T10" s="4">
        <f t="shared" si="0"/>
        <v>2</v>
      </c>
    </row>
    <row r="11" spans="1:20" x14ac:dyDescent="0.2">
      <c r="A11" s="20">
        <v>42809</v>
      </c>
      <c r="B11" t="s">
        <v>355</v>
      </c>
      <c r="C11" s="4" t="s">
        <v>5</v>
      </c>
      <c r="D11" t="s">
        <v>198</v>
      </c>
      <c r="E11" s="4">
        <v>5</v>
      </c>
      <c r="F11" s="4" t="s">
        <v>5</v>
      </c>
      <c r="G11" s="4">
        <v>6</v>
      </c>
      <c r="H11" s="15" t="s">
        <v>290</v>
      </c>
      <c r="I11" s="4">
        <v>439</v>
      </c>
      <c r="J11" s="17" t="s">
        <v>328</v>
      </c>
      <c r="K11" s="17" t="s">
        <v>200</v>
      </c>
      <c r="M11" t="s">
        <v>181</v>
      </c>
      <c r="N11" s="4">
        <v>4</v>
      </c>
      <c r="O11" s="4">
        <v>0</v>
      </c>
      <c r="P11" s="4">
        <v>0</v>
      </c>
      <c r="Q11" s="4">
        <v>4</v>
      </c>
      <c r="R11" s="4">
        <f>E26+G27+E28+G29</f>
        <v>21</v>
      </c>
      <c r="S11" s="4">
        <f>G26+E27+G28+E29</f>
        <v>28</v>
      </c>
      <c r="T11" s="4">
        <f t="shared" si="0"/>
        <v>0</v>
      </c>
    </row>
    <row r="12" spans="1:20" x14ac:dyDescent="0.2">
      <c r="A12" s="20">
        <v>42811</v>
      </c>
      <c r="B12" t="s">
        <v>198</v>
      </c>
      <c r="C12" s="4" t="s">
        <v>5</v>
      </c>
      <c r="D12" t="s">
        <v>355</v>
      </c>
      <c r="E12" s="15">
        <v>4</v>
      </c>
      <c r="F12" s="4" t="s">
        <v>5</v>
      </c>
      <c r="G12" s="15">
        <v>7</v>
      </c>
      <c r="H12" s="15"/>
      <c r="I12" s="15">
        <v>517</v>
      </c>
      <c r="J12" s="17" t="s">
        <v>328</v>
      </c>
      <c r="K12" s="17" t="s">
        <v>200</v>
      </c>
      <c r="N12" s="4">
        <f t="shared" ref="N12:T12" si="1">SUM(N4:N11)</f>
        <v>66</v>
      </c>
      <c r="O12" s="4">
        <f t="shared" si="1"/>
        <v>33</v>
      </c>
      <c r="P12" s="4">
        <f t="shared" si="1"/>
        <v>0</v>
      </c>
      <c r="Q12" s="4">
        <f t="shared" si="1"/>
        <v>33</v>
      </c>
      <c r="R12" s="4">
        <f t="shared" si="1"/>
        <v>392</v>
      </c>
      <c r="S12" s="4">
        <f t="shared" si="1"/>
        <v>392</v>
      </c>
      <c r="T12" s="4">
        <f t="shared" si="1"/>
        <v>66</v>
      </c>
    </row>
    <row r="13" spans="1:20" x14ac:dyDescent="0.2">
      <c r="A13" s="20">
        <v>42813</v>
      </c>
      <c r="B13" t="s">
        <v>355</v>
      </c>
      <c r="C13" s="4" t="s">
        <v>5</v>
      </c>
      <c r="D13" t="s">
        <v>198</v>
      </c>
      <c r="E13" s="15">
        <v>5</v>
      </c>
      <c r="F13" s="4" t="s">
        <v>5</v>
      </c>
      <c r="G13" s="15">
        <v>3</v>
      </c>
      <c r="H13" s="15"/>
      <c r="I13" s="15">
        <v>525</v>
      </c>
      <c r="J13" s="17" t="s">
        <v>328</v>
      </c>
      <c r="K13" s="17" t="s">
        <v>200</v>
      </c>
    </row>
    <row r="14" spans="1:20" x14ac:dyDescent="0.2">
      <c r="A14" s="20">
        <v>42816</v>
      </c>
      <c r="B14" t="s">
        <v>198</v>
      </c>
      <c r="C14" s="4" t="s">
        <v>5</v>
      </c>
      <c r="D14" t="s">
        <v>355</v>
      </c>
      <c r="E14" s="15">
        <v>5</v>
      </c>
      <c r="F14" s="4" t="s">
        <v>5</v>
      </c>
      <c r="G14" s="15">
        <v>14</v>
      </c>
      <c r="H14" s="15"/>
      <c r="I14" s="15">
        <v>377</v>
      </c>
      <c r="J14" s="17" t="s">
        <v>328</v>
      </c>
      <c r="K14" s="17" t="s">
        <v>200</v>
      </c>
      <c r="M14" s="1" t="s">
        <v>252</v>
      </c>
    </row>
    <row r="15" spans="1:20" x14ac:dyDescent="0.2">
      <c r="A15" s="20">
        <v>42819</v>
      </c>
      <c r="B15" t="s">
        <v>355</v>
      </c>
      <c r="C15" s="4" t="s">
        <v>5</v>
      </c>
      <c r="D15" t="s">
        <v>198</v>
      </c>
      <c r="E15" s="15">
        <v>8</v>
      </c>
      <c r="F15" s="4" t="s">
        <v>5</v>
      </c>
      <c r="G15" s="15">
        <v>6</v>
      </c>
      <c r="H15" s="15"/>
      <c r="I15" s="15">
        <v>532</v>
      </c>
      <c r="J15" s="17" t="s">
        <v>328</v>
      </c>
      <c r="K15" s="17" t="s">
        <v>200</v>
      </c>
      <c r="M15" t="s">
        <v>253</v>
      </c>
      <c r="N15" s="15" t="s">
        <v>356</v>
      </c>
      <c r="O15" t="s">
        <v>121</v>
      </c>
      <c r="P15" t="s">
        <v>250</v>
      </c>
      <c r="Q15" s="4">
        <v>4</v>
      </c>
      <c r="R15" s="4">
        <v>1</v>
      </c>
    </row>
    <row r="16" spans="1:20" x14ac:dyDescent="0.2">
      <c r="B16" s="1" t="s">
        <v>358</v>
      </c>
      <c r="D16"/>
      <c r="E16" s="15"/>
      <c r="G16" s="15"/>
      <c r="H16" s="15"/>
      <c r="I16" s="15"/>
      <c r="M16" t="s">
        <v>253</v>
      </c>
      <c r="N16" s="15" t="s">
        <v>356</v>
      </c>
      <c r="O16" t="s">
        <v>355</v>
      </c>
      <c r="P16" t="s">
        <v>198</v>
      </c>
      <c r="Q16" s="4">
        <v>4</v>
      </c>
      <c r="R16" s="4">
        <v>1</v>
      </c>
    </row>
    <row r="17" spans="1:18" x14ac:dyDescent="0.2">
      <c r="B17"/>
      <c r="D17"/>
      <c r="E17" s="15"/>
      <c r="G17" s="15"/>
      <c r="H17" s="15"/>
      <c r="I17" s="15"/>
      <c r="M17" t="s">
        <v>253</v>
      </c>
      <c r="N17" s="15" t="s">
        <v>356</v>
      </c>
      <c r="O17" t="s">
        <v>163</v>
      </c>
      <c r="P17" t="s">
        <v>11</v>
      </c>
      <c r="Q17" s="4">
        <v>4</v>
      </c>
      <c r="R17" s="4">
        <v>2</v>
      </c>
    </row>
    <row r="18" spans="1:18" x14ac:dyDescent="0.2">
      <c r="A18" s="20">
        <v>42809</v>
      </c>
      <c r="B18" t="s">
        <v>163</v>
      </c>
      <c r="C18" s="4" t="s">
        <v>5</v>
      </c>
      <c r="D18" t="s">
        <v>11</v>
      </c>
      <c r="E18" s="15">
        <v>7</v>
      </c>
      <c r="F18" s="4" t="s">
        <v>5</v>
      </c>
      <c r="G18" s="15">
        <v>6</v>
      </c>
      <c r="H18" s="15"/>
      <c r="I18" s="15">
        <v>896</v>
      </c>
      <c r="J18" t="s">
        <v>195</v>
      </c>
      <c r="K18" s="14" t="s">
        <v>158</v>
      </c>
      <c r="M18" t="s">
        <v>253</v>
      </c>
      <c r="N18" s="15" t="s">
        <v>356</v>
      </c>
      <c r="O18" t="s">
        <v>19</v>
      </c>
      <c r="P18" t="s">
        <v>181</v>
      </c>
      <c r="Q18" s="4">
        <v>4</v>
      </c>
      <c r="R18" s="4">
        <v>0</v>
      </c>
    </row>
    <row r="19" spans="1:18" x14ac:dyDescent="0.2">
      <c r="A19" s="20">
        <v>42811</v>
      </c>
      <c r="B19" t="s">
        <v>11</v>
      </c>
      <c r="C19" s="4" t="s">
        <v>5</v>
      </c>
      <c r="D19" t="s">
        <v>163</v>
      </c>
      <c r="E19" s="4">
        <v>7</v>
      </c>
      <c r="F19" s="4" t="s">
        <v>5</v>
      </c>
      <c r="G19" s="4">
        <v>6</v>
      </c>
      <c r="H19" s="15" t="s">
        <v>290</v>
      </c>
      <c r="I19" s="4">
        <v>792</v>
      </c>
      <c r="J19" t="s">
        <v>195</v>
      </c>
      <c r="K19" s="14" t="s">
        <v>158</v>
      </c>
      <c r="M19" t="s">
        <v>254</v>
      </c>
      <c r="N19" s="15" t="s">
        <v>356</v>
      </c>
      <c r="O19" t="s">
        <v>121</v>
      </c>
      <c r="P19" t="s">
        <v>19</v>
      </c>
      <c r="Q19" s="4">
        <v>4</v>
      </c>
      <c r="R19" s="4">
        <v>0</v>
      </c>
    </row>
    <row r="20" spans="1:18" s="28" customFormat="1" ht="25.5" x14ac:dyDescent="0.2">
      <c r="A20" s="40">
        <v>42813</v>
      </c>
      <c r="B20" s="28" t="s">
        <v>163</v>
      </c>
      <c r="C20" s="29" t="s">
        <v>5</v>
      </c>
      <c r="D20" s="28" t="s">
        <v>11</v>
      </c>
      <c r="E20" s="29">
        <v>6</v>
      </c>
      <c r="F20" s="29" t="s">
        <v>5</v>
      </c>
      <c r="G20" s="29">
        <v>3</v>
      </c>
      <c r="H20" s="29"/>
      <c r="I20" s="29">
        <v>940</v>
      </c>
      <c r="J20" s="30" t="s">
        <v>361</v>
      </c>
      <c r="K20" s="31" t="s">
        <v>158</v>
      </c>
      <c r="M20" s="28" t="s">
        <v>254</v>
      </c>
      <c r="N20" s="32" t="s">
        <v>356</v>
      </c>
      <c r="O20" s="28" t="s">
        <v>355</v>
      </c>
      <c r="P20" s="28" t="s">
        <v>163</v>
      </c>
      <c r="Q20" s="29">
        <v>4</v>
      </c>
      <c r="R20" s="29">
        <v>3</v>
      </c>
    </row>
    <row r="21" spans="1:18" x14ac:dyDescent="0.2">
      <c r="A21" s="20">
        <v>42816</v>
      </c>
      <c r="B21" t="s">
        <v>11</v>
      </c>
      <c r="C21" s="4" t="s">
        <v>5</v>
      </c>
      <c r="D21" t="s">
        <v>163</v>
      </c>
      <c r="E21" s="4">
        <v>8</v>
      </c>
      <c r="F21" s="4" t="s">
        <v>5</v>
      </c>
      <c r="G21" s="4">
        <v>7</v>
      </c>
      <c r="H21" s="4" t="s">
        <v>290</v>
      </c>
      <c r="I21" s="4">
        <v>815</v>
      </c>
      <c r="J21" t="s">
        <v>203</v>
      </c>
      <c r="K21" s="5" t="s">
        <v>204</v>
      </c>
      <c r="M21" t="s">
        <v>255</v>
      </c>
      <c r="N21" s="15" t="s">
        <v>356</v>
      </c>
      <c r="O21" t="s">
        <v>163</v>
      </c>
      <c r="P21" t="s">
        <v>19</v>
      </c>
      <c r="Q21" s="15">
        <v>1</v>
      </c>
      <c r="R21" s="4">
        <v>0</v>
      </c>
    </row>
    <row r="22" spans="1:18" x14ac:dyDescent="0.2">
      <c r="A22" s="20">
        <v>42819</v>
      </c>
      <c r="B22" t="s">
        <v>163</v>
      </c>
      <c r="C22" s="4" t="s">
        <v>5</v>
      </c>
      <c r="D22" t="s">
        <v>11</v>
      </c>
      <c r="E22" s="4">
        <v>3</v>
      </c>
      <c r="F22" s="4" t="s">
        <v>5</v>
      </c>
      <c r="G22" s="4">
        <v>2</v>
      </c>
      <c r="H22" s="15" t="s">
        <v>289</v>
      </c>
      <c r="I22" s="4">
        <v>885</v>
      </c>
      <c r="J22" t="s">
        <v>203</v>
      </c>
      <c r="K22" s="5" t="s">
        <v>204</v>
      </c>
      <c r="M22" t="s">
        <v>256</v>
      </c>
      <c r="N22" s="15" t="s">
        <v>356</v>
      </c>
      <c r="O22" t="s">
        <v>121</v>
      </c>
      <c r="P22" t="s">
        <v>355</v>
      </c>
      <c r="Q22" s="4">
        <v>1</v>
      </c>
      <c r="R22" s="4">
        <v>0</v>
      </c>
    </row>
    <row r="23" spans="1:18" x14ac:dyDescent="0.2">
      <c r="A23" s="20">
        <v>42820</v>
      </c>
      <c r="B23" t="s">
        <v>11</v>
      </c>
      <c r="C23" s="4" t="s">
        <v>5</v>
      </c>
      <c r="D23" t="s">
        <v>163</v>
      </c>
      <c r="E23" s="4">
        <v>2</v>
      </c>
      <c r="F23" s="4" t="s">
        <v>5</v>
      </c>
      <c r="G23" s="4">
        <v>4</v>
      </c>
      <c r="H23" s="15"/>
      <c r="I23" s="4">
        <v>903</v>
      </c>
      <c r="J23" t="s">
        <v>203</v>
      </c>
      <c r="K23" s="5" t="s">
        <v>204</v>
      </c>
      <c r="M23" t="s">
        <v>258</v>
      </c>
      <c r="Q23" s="4">
        <f>SUM(Q15:Q22)</f>
        <v>26</v>
      </c>
      <c r="R23" s="4">
        <f>SUM(R15:R22)</f>
        <v>7</v>
      </c>
    </row>
    <row r="24" spans="1:18" x14ac:dyDescent="0.2">
      <c r="B24" s="1" t="s">
        <v>359</v>
      </c>
      <c r="Q24" s="4"/>
      <c r="R24" s="4"/>
    </row>
    <row r="25" spans="1:18" x14ac:dyDescent="0.2">
      <c r="Q25" s="4"/>
      <c r="R25" s="4"/>
    </row>
    <row r="26" spans="1:18" x14ac:dyDescent="0.2">
      <c r="A26" s="20">
        <v>42810</v>
      </c>
      <c r="B26" t="s">
        <v>181</v>
      </c>
      <c r="C26" s="4" t="s">
        <v>5</v>
      </c>
      <c r="D26" t="s">
        <v>19</v>
      </c>
      <c r="E26" s="4">
        <v>6</v>
      </c>
      <c r="F26" s="4" t="s">
        <v>5</v>
      </c>
      <c r="G26" s="4">
        <v>7</v>
      </c>
      <c r="H26" s="15" t="s">
        <v>290</v>
      </c>
      <c r="I26" s="4">
        <v>835</v>
      </c>
      <c r="J26" t="s">
        <v>27</v>
      </c>
      <c r="K26" s="5" t="s">
        <v>155</v>
      </c>
      <c r="Q26" s="4"/>
      <c r="R26" s="4"/>
    </row>
    <row r="27" spans="1:18" x14ac:dyDescent="0.2">
      <c r="A27" s="20">
        <v>42811</v>
      </c>
      <c r="B27" t="s">
        <v>19</v>
      </c>
      <c r="C27" s="4" t="s">
        <v>5</v>
      </c>
      <c r="D27" t="s">
        <v>181</v>
      </c>
      <c r="E27" s="4">
        <v>6</v>
      </c>
      <c r="F27" s="4" t="s">
        <v>5</v>
      </c>
      <c r="G27" s="4">
        <v>5</v>
      </c>
      <c r="I27" s="4">
        <v>997</v>
      </c>
      <c r="J27" t="s">
        <v>27</v>
      </c>
      <c r="K27" s="5" t="s">
        <v>155</v>
      </c>
      <c r="Q27" s="4"/>
      <c r="R27" s="4"/>
    </row>
    <row r="28" spans="1:18" x14ac:dyDescent="0.2">
      <c r="A28" s="20">
        <v>42814</v>
      </c>
      <c r="B28" t="s">
        <v>181</v>
      </c>
      <c r="C28" s="4" t="s">
        <v>5</v>
      </c>
      <c r="D28" t="s">
        <v>19</v>
      </c>
      <c r="E28" s="4">
        <v>4</v>
      </c>
      <c r="F28" s="4" t="s">
        <v>5</v>
      </c>
      <c r="G28" s="4">
        <v>5</v>
      </c>
      <c r="H28" s="4" t="s">
        <v>289</v>
      </c>
      <c r="I28" s="4">
        <v>710</v>
      </c>
      <c r="J28" t="s">
        <v>27</v>
      </c>
      <c r="K28" s="5" t="s">
        <v>155</v>
      </c>
      <c r="Q28" s="4"/>
      <c r="R28" s="4"/>
    </row>
    <row r="29" spans="1:18" x14ac:dyDescent="0.2">
      <c r="A29" s="20">
        <v>42816</v>
      </c>
      <c r="B29" t="s">
        <v>19</v>
      </c>
      <c r="C29" s="4" t="s">
        <v>5</v>
      </c>
      <c r="D29" t="s">
        <v>181</v>
      </c>
      <c r="E29" s="4">
        <v>10</v>
      </c>
      <c r="F29" s="4" t="s">
        <v>5</v>
      </c>
      <c r="G29" s="4">
        <v>6</v>
      </c>
      <c r="I29" s="4">
        <v>995</v>
      </c>
      <c r="J29" t="s">
        <v>27</v>
      </c>
      <c r="K29" s="5" t="s">
        <v>155</v>
      </c>
      <c r="Q29" s="4"/>
      <c r="R29" s="4"/>
    </row>
    <row r="30" spans="1:18" x14ac:dyDescent="0.2">
      <c r="B30" s="1" t="s">
        <v>357</v>
      </c>
      <c r="Q30" s="4"/>
      <c r="R30" s="4"/>
    </row>
    <row r="31" spans="1:18" x14ac:dyDescent="0.2">
      <c r="Q31" s="4"/>
      <c r="R31" s="4"/>
    </row>
    <row r="32" spans="1:18" x14ac:dyDescent="0.2">
      <c r="A32" s="19" t="s">
        <v>344</v>
      </c>
    </row>
    <row r="33" spans="1:11" x14ac:dyDescent="0.2">
      <c r="A33" s="20">
        <v>42825</v>
      </c>
      <c r="B33" t="s">
        <v>121</v>
      </c>
      <c r="C33" s="4" t="s">
        <v>5</v>
      </c>
      <c r="D33" t="s">
        <v>19</v>
      </c>
      <c r="E33" s="4">
        <v>9</v>
      </c>
      <c r="F33" s="4" t="s">
        <v>5</v>
      </c>
      <c r="G33" s="4">
        <v>6</v>
      </c>
      <c r="I33" s="4">
        <v>503</v>
      </c>
      <c r="J33" s="17" t="s">
        <v>189</v>
      </c>
      <c r="K33" s="17" t="s">
        <v>190</v>
      </c>
    </row>
    <row r="34" spans="1:11" x14ac:dyDescent="0.2">
      <c r="A34" s="20">
        <v>42827</v>
      </c>
      <c r="B34" t="s">
        <v>19</v>
      </c>
      <c r="C34" s="4" t="s">
        <v>5</v>
      </c>
      <c r="D34" t="s">
        <v>121</v>
      </c>
      <c r="E34" s="4">
        <v>2</v>
      </c>
      <c r="F34" s="4" t="s">
        <v>5</v>
      </c>
      <c r="G34" s="4">
        <v>8</v>
      </c>
      <c r="I34" s="4">
        <v>1017</v>
      </c>
      <c r="J34" s="17" t="s">
        <v>189</v>
      </c>
      <c r="K34" s="17" t="s">
        <v>190</v>
      </c>
    </row>
    <row r="35" spans="1:11" x14ac:dyDescent="0.2">
      <c r="A35" s="20">
        <v>42830</v>
      </c>
      <c r="B35" t="s">
        <v>121</v>
      </c>
      <c r="C35" s="4" t="s">
        <v>5</v>
      </c>
      <c r="D35" t="s">
        <v>19</v>
      </c>
      <c r="E35" s="4">
        <v>9</v>
      </c>
      <c r="F35" s="4" t="s">
        <v>5</v>
      </c>
      <c r="G35" s="4">
        <v>7</v>
      </c>
      <c r="I35" s="4">
        <v>757</v>
      </c>
      <c r="J35" s="17" t="s">
        <v>328</v>
      </c>
      <c r="K35" s="17" t="s">
        <v>200</v>
      </c>
    </row>
    <row r="36" spans="1:11" x14ac:dyDescent="0.2">
      <c r="A36" s="20">
        <v>42833</v>
      </c>
      <c r="B36" t="s">
        <v>19</v>
      </c>
      <c r="C36" s="4" t="s">
        <v>5</v>
      </c>
      <c r="D36" t="s">
        <v>121</v>
      </c>
      <c r="E36" s="4">
        <v>4</v>
      </c>
      <c r="F36" s="4" t="s">
        <v>5</v>
      </c>
      <c r="G36" s="4">
        <v>6</v>
      </c>
      <c r="I36" s="4">
        <v>526</v>
      </c>
      <c r="J36" s="17" t="s">
        <v>328</v>
      </c>
      <c r="K36" s="17" t="s">
        <v>200</v>
      </c>
    </row>
    <row r="37" spans="1:11" x14ac:dyDescent="0.2">
      <c r="B37" s="3" t="s">
        <v>362</v>
      </c>
    </row>
    <row r="38" spans="1:11" x14ac:dyDescent="0.2">
      <c r="B38"/>
    </row>
    <row r="39" spans="1:11" x14ac:dyDescent="0.2">
      <c r="A39" s="20">
        <v>42825</v>
      </c>
      <c r="B39" t="s">
        <v>355</v>
      </c>
      <c r="C39" s="4" t="s">
        <v>5</v>
      </c>
      <c r="D39" t="s">
        <v>163</v>
      </c>
      <c r="E39" s="4">
        <v>2</v>
      </c>
      <c r="F39" s="4" t="s">
        <v>5</v>
      </c>
      <c r="G39" s="4">
        <v>5</v>
      </c>
      <c r="I39" s="4">
        <v>705</v>
      </c>
      <c r="J39" t="s">
        <v>27</v>
      </c>
      <c r="K39" s="5" t="s">
        <v>155</v>
      </c>
    </row>
    <row r="40" spans="1:11" x14ac:dyDescent="0.2">
      <c r="A40" s="20">
        <v>42827</v>
      </c>
      <c r="B40" t="s">
        <v>163</v>
      </c>
      <c r="C40" s="4" t="s">
        <v>5</v>
      </c>
      <c r="D40" t="s">
        <v>355</v>
      </c>
      <c r="E40" s="4">
        <v>5</v>
      </c>
      <c r="F40" s="4" t="s">
        <v>5</v>
      </c>
      <c r="G40" s="4">
        <v>9</v>
      </c>
      <c r="I40" s="4">
        <v>1077</v>
      </c>
      <c r="J40" t="s">
        <v>27</v>
      </c>
      <c r="K40" s="5" t="s">
        <v>155</v>
      </c>
    </row>
    <row r="41" spans="1:11" x14ac:dyDescent="0.2">
      <c r="A41" s="20">
        <v>42829</v>
      </c>
      <c r="B41" t="s">
        <v>355</v>
      </c>
      <c r="C41" s="4" t="s">
        <v>5</v>
      </c>
      <c r="D41" t="s">
        <v>163</v>
      </c>
      <c r="E41" s="4">
        <v>11</v>
      </c>
      <c r="F41" s="4" t="s">
        <v>5</v>
      </c>
      <c r="G41" s="4">
        <v>4</v>
      </c>
      <c r="I41" s="4">
        <v>654</v>
      </c>
      <c r="J41" t="s">
        <v>27</v>
      </c>
      <c r="K41" s="5" t="s">
        <v>155</v>
      </c>
    </row>
    <row r="42" spans="1:11" x14ac:dyDescent="0.2">
      <c r="A42" s="20">
        <v>42833</v>
      </c>
      <c r="B42" t="s">
        <v>163</v>
      </c>
      <c r="C42" s="4" t="s">
        <v>5</v>
      </c>
      <c r="D42" t="s">
        <v>355</v>
      </c>
      <c r="E42" s="4">
        <v>7</v>
      </c>
      <c r="F42" s="4" t="s">
        <v>5</v>
      </c>
      <c r="G42" s="4">
        <v>5</v>
      </c>
      <c r="I42" s="4">
        <v>1235</v>
      </c>
      <c r="J42" t="s">
        <v>27</v>
      </c>
      <c r="K42" s="5" t="s">
        <v>155</v>
      </c>
    </row>
    <row r="43" spans="1:11" x14ac:dyDescent="0.2">
      <c r="A43" s="20">
        <v>42835</v>
      </c>
      <c r="B43" t="s">
        <v>355</v>
      </c>
      <c r="C43" s="4" t="s">
        <v>5</v>
      </c>
      <c r="D43" t="s">
        <v>163</v>
      </c>
      <c r="E43" s="4">
        <v>9</v>
      </c>
      <c r="F43" s="4" t="s">
        <v>5</v>
      </c>
      <c r="G43" s="4">
        <v>0</v>
      </c>
      <c r="I43" s="4">
        <v>703</v>
      </c>
      <c r="J43" t="s">
        <v>27</v>
      </c>
      <c r="K43" s="5" t="s">
        <v>155</v>
      </c>
    </row>
    <row r="44" spans="1:11" x14ac:dyDescent="0.2">
      <c r="A44" s="21">
        <v>42837</v>
      </c>
      <c r="B44" t="s">
        <v>163</v>
      </c>
      <c r="C44" s="4" t="s">
        <v>5</v>
      </c>
      <c r="D44" t="s">
        <v>355</v>
      </c>
      <c r="E44" s="4">
        <v>8</v>
      </c>
      <c r="F44" s="4" t="s">
        <v>5</v>
      </c>
      <c r="G44" s="4">
        <v>6</v>
      </c>
      <c r="I44" s="4">
        <v>1064</v>
      </c>
      <c r="J44" s="17" t="s">
        <v>328</v>
      </c>
      <c r="K44" s="17" t="s">
        <v>200</v>
      </c>
    </row>
    <row r="45" spans="1:11" x14ac:dyDescent="0.2">
      <c r="A45" s="21">
        <v>42839</v>
      </c>
      <c r="B45" t="s">
        <v>355</v>
      </c>
      <c r="C45" s="4" t="s">
        <v>5</v>
      </c>
      <c r="D45" t="s">
        <v>163</v>
      </c>
      <c r="E45" s="4">
        <v>6</v>
      </c>
      <c r="F45" s="4" t="s">
        <v>5</v>
      </c>
      <c r="G45" s="4">
        <v>5</v>
      </c>
      <c r="H45" s="4" t="s">
        <v>289</v>
      </c>
      <c r="I45" s="4">
        <v>1497</v>
      </c>
      <c r="J45" s="17" t="s">
        <v>328</v>
      </c>
      <c r="K45" s="17" t="s">
        <v>200</v>
      </c>
    </row>
    <row r="46" spans="1:11" x14ac:dyDescent="0.2">
      <c r="B46" s="3" t="s">
        <v>363</v>
      </c>
    </row>
    <row r="48" spans="1:11" x14ac:dyDescent="0.2">
      <c r="A48" s="19" t="s">
        <v>39</v>
      </c>
      <c r="B48"/>
    </row>
    <row r="49" spans="1:12" x14ac:dyDescent="0.2">
      <c r="A49" s="20">
        <v>42844</v>
      </c>
      <c r="B49" t="s">
        <v>163</v>
      </c>
      <c r="C49" s="15" t="s">
        <v>5</v>
      </c>
      <c r="D49" t="s">
        <v>19</v>
      </c>
      <c r="E49" s="4">
        <v>6</v>
      </c>
      <c r="F49" s="15" t="s">
        <v>5</v>
      </c>
      <c r="G49" s="4">
        <v>5</v>
      </c>
      <c r="H49" s="4" t="s">
        <v>289</v>
      </c>
      <c r="I49" s="4">
        <v>1116</v>
      </c>
      <c r="J49" t="s">
        <v>195</v>
      </c>
      <c r="K49" s="14" t="s">
        <v>158</v>
      </c>
    </row>
    <row r="50" spans="1:12" x14ac:dyDescent="0.2">
      <c r="B50" s="1" t="s">
        <v>196</v>
      </c>
    </row>
    <row r="51" spans="1:12" x14ac:dyDescent="0.2">
      <c r="B51"/>
    </row>
    <row r="52" spans="1:12" x14ac:dyDescent="0.2">
      <c r="A52" s="19" t="s">
        <v>349</v>
      </c>
    </row>
    <row r="53" spans="1:12" x14ac:dyDescent="0.2">
      <c r="A53" s="20">
        <v>42847</v>
      </c>
      <c r="B53" t="s">
        <v>121</v>
      </c>
      <c r="C53" s="4" t="s">
        <v>5</v>
      </c>
      <c r="D53" t="s">
        <v>355</v>
      </c>
      <c r="E53" s="4">
        <v>9</v>
      </c>
      <c r="F53" s="4" t="s">
        <v>5</v>
      </c>
      <c r="G53" s="4">
        <v>6</v>
      </c>
      <c r="I53" s="4">
        <v>9512</v>
      </c>
      <c r="J53" t="s">
        <v>155</v>
      </c>
      <c r="K53" s="5" t="s">
        <v>27</v>
      </c>
    </row>
    <row r="54" spans="1:12" x14ac:dyDescent="0.2">
      <c r="A54" s="21"/>
      <c r="B54" s="1" t="s">
        <v>353</v>
      </c>
      <c r="D54" s="6"/>
    </row>
    <row r="55" spans="1:12" x14ac:dyDescent="0.2">
      <c r="A55" s="21"/>
      <c r="B55"/>
      <c r="D55" s="6"/>
      <c r="J55" s="1" t="s">
        <v>114</v>
      </c>
    </row>
    <row r="56" spans="1:12" x14ac:dyDescent="0.2">
      <c r="J56" t="s">
        <v>27</v>
      </c>
      <c r="K56" s="4">
        <f>COUNTIFS($J$2:$K$53,J56)</f>
        <v>10</v>
      </c>
    </row>
    <row r="57" spans="1:12" x14ac:dyDescent="0.2">
      <c r="J57" s="17" t="s">
        <v>189</v>
      </c>
      <c r="K57" s="4">
        <f>COUNTIFS($J$2:$K$53,J57)</f>
        <v>7</v>
      </c>
      <c r="L57" s="17"/>
    </row>
    <row r="58" spans="1:12" x14ac:dyDescent="0.2">
      <c r="J58" s="17" t="s">
        <v>203</v>
      </c>
      <c r="K58" s="4">
        <f>COUNTIFS($J$2:$K$53,J58)</f>
        <v>3</v>
      </c>
      <c r="L58" s="17"/>
    </row>
    <row r="59" spans="1:12" x14ac:dyDescent="0.2">
      <c r="J59" s="17" t="s">
        <v>195</v>
      </c>
      <c r="K59" s="4">
        <v>4</v>
      </c>
    </row>
    <row r="60" spans="1:12" x14ac:dyDescent="0.2">
      <c r="J60" t="s">
        <v>328</v>
      </c>
      <c r="K60" s="4">
        <f>COUNTIFS($J$2:$K$53,J60)</f>
        <v>9</v>
      </c>
      <c r="L60" s="17"/>
    </row>
    <row r="61" spans="1:12" x14ac:dyDescent="0.2">
      <c r="J61" s="17" t="s">
        <v>200</v>
      </c>
      <c r="K61" s="4">
        <f>COUNTIFS($J$2:$K$53,J61)</f>
        <v>9</v>
      </c>
    </row>
    <row r="62" spans="1:12" x14ac:dyDescent="0.2">
      <c r="J62" s="17" t="s">
        <v>204</v>
      </c>
      <c r="K62" s="4">
        <f>COUNTIFS($J$2:$K$53,J62)</f>
        <v>3</v>
      </c>
    </row>
    <row r="63" spans="1:12" x14ac:dyDescent="0.2">
      <c r="J63" s="17" t="s">
        <v>158</v>
      </c>
      <c r="K63" s="4">
        <f>COUNTIFS($J$2:$K$53,J63)</f>
        <v>4</v>
      </c>
      <c r="L63" s="17"/>
    </row>
    <row r="64" spans="1:12" x14ac:dyDescent="0.2">
      <c r="J64" s="17" t="s">
        <v>360</v>
      </c>
      <c r="K64" s="4">
        <v>1</v>
      </c>
      <c r="L64" s="17"/>
    </row>
    <row r="65" spans="10:12" x14ac:dyDescent="0.2">
      <c r="J65" t="s">
        <v>155</v>
      </c>
      <c r="K65" s="4">
        <f>COUNTIFS($J$2:$K$53,J65)</f>
        <v>10</v>
      </c>
      <c r="L65" s="17"/>
    </row>
    <row r="66" spans="10:12" x14ac:dyDescent="0.2">
      <c r="J66" s="17" t="s">
        <v>190</v>
      </c>
      <c r="K66" s="4">
        <f>COUNTIFS($J$2:$K$53,J66)</f>
        <v>7</v>
      </c>
    </row>
    <row r="67" spans="10:12" x14ac:dyDescent="0.2">
      <c r="J67" s="17" t="s">
        <v>173</v>
      </c>
      <c r="K67" s="4">
        <f>SUM(K56:K66)</f>
        <v>67</v>
      </c>
    </row>
  </sheetData>
  <sortState xmlns:xlrd2="http://schemas.microsoft.com/office/spreadsheetml/2017/richdata2" ref="J57:K66">
    <sortCondition ref="J56"/>
  </sortState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&amp;LSalibandyliitto&amp;CMiesten Salibandyliigan play offs ottelut kaudella 2016-17&amp;R22.4.2017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20" customWidth="1"/>
    <col min="2" max="2" width="9.28515625" style="5" customWidth="1"/>
    <col min="3" max="3" width="3.5703125" style="4" customWidth="1"/>
    <col min="4" max="4" width="9.28515625" style="5" customWidth="1"/>
    <col min="5" max="5" width="3.85546875" style="4" customWidth="1"/>
    <col min="6" max="6" width="2.42578125" style="4" customWidth="1"/>
    <col min="7" max="8" width="3.7109375" style="4" customWidth="1"/>
    <col min="9" max="9" width="7.42578125" style="4" customWidth="1"/>
    <col min="10" max="10" width="16.28515625" customWidth="1"/>
    <col min="11" max="11" width="16.28515625" style="5" customWidth="1"/>
    <col min="13" max="13" width="12" bestFit="1" customWidth="1"/>
  </cols>
  <sheetData>
    <row r="1" spans="1:20" s="1" customFormat="1" x14ac:dyDescent="0.2">
      <c r="A1" s="19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249</v>
      </c>
      <c r="K1" s="3"/>
    </row>
    <row r="2" spans="1:20" s="1" customFormat="1" x14ac:dyDescent="0.2">
      <c r="A2" s="19"/>
      <c r="B2" s="3"/>
      <c r="C2" s="2"/>
      <c r="D2" s="3"/>
      <c r="E2" s="2"/>
      <c r="F2" s="2"/>
      <c r="G2" s="2"/>
      <c r="H2" s="2"/>
      <c r="I2" s="2"/>
      <c r="K2" s="3"/>
    </row>
    <row r="3" spans="1:20" x14ac:dyDescent="0.2">
      <c r="A3" s="19" t="s">
        <v>343</v>
      </c>
      <c r="B3" s="6"/>
      <c r="N3" s="4" t="s">
        <v>212</v>
      </c>
      <c r="O3" s="4" t="s">
        <v>213</v>
      </c>
      <c r="P3" s="4" t="s">
        <v>214</v>
      </c>
      <c r="Q3" s="4" t="s">
        <v>215</v>
      </c>
      <c r="R3" s="4" t="s">
        <v>216</v>
      </c>
      <c r="S3" s="4" t="s">
        <v>217</v>
      </c>
      <c r="T3" s="4" t="s">
        <v>218</v>
      </c>
    </row>
    <row r="4" spans="1:20" x14ac:dyDescent="0.2">
      <c r="A4" t="s">
        <v>332</v>
      </c>
      <c r="B4" t="s">
        <v>121</v>
      </c>
      <c r="C4" s="4" t="s">
        <v>5</v>
      </c>
      <c r="D4" t="s">
        <v>136</v>
      </c>
      <c r="E4" s="4">
        <v>8</v>
      </c>
      <c r="F4" s="4" t="s">
        <v>5</v>
      </c>
      <c r="G4" s="15">
        <v>2</v>
      </c>
      <c r="H4" s="15"/>
      <c r="I4" s="4">
        <v>709</v>
      </c>
      <c r="J4" s="17" t="s">
        <v>189</v>
      </c>
      <c r="K4" s="14" t="s">
        <v>190</v>
      </c>
      <c r="M4" t="s">
        <v>121</v>
      </c>
      <c r="N4" s="4">
        <v>12</v>
      </c>
      <c r="O4" s="4">
        <v>9</v>
      </c>
      <c r="P4" s="4">
        <v>0</v>
      </c>
      <c r="Q4" s="4">
        <v>3</v>
      </c>
      <c r="R4" s="4">
        <f>E4+G5+E6+G7+E8+E36+G37+E38+G39+E40+G41+E57</f>
        <v>81</v>
      </c>
      <c r="S4" s="4">
        <f>G4+E5+G6+E7+G8+G36+E37+G38+E39+G40+E41+G57</f>
        <v>56</v>
      </c>
      <c r="T4" s="4">
        <f t="shared" ref="T4:T11" si="0">O4*2</f>
        <v>18</v>
      </c>
    </row>
    <row r="5" spans="1:20" x14ac:dyDescent="0.2">
      <c r="A5" t="s">
        <v>333</v>
      </c>
      <c r="B5" t="s">
        <v>136</v>
      </c>
      <c r="C5" s="4" t="s">
        <v>5</v>
      </c>
      <c r="D5" t="s">
        <v>121</v>
      </c>
      <c r="E5" s="4">
        <v>6</v>
      </c>
      <c r="F5" s="4" t="s">
        <v>5</v>
      </c>
      <c r="G5" s="4">
        <v>4</v>
      </c>
      <c r="I5" s="4">
        <v>557</v>
      </c>
      <c r="J5" s="17" t="s">
        <v>189</v>
      </c>
      <c r="K5" s="14" t="s">
        <v>190</v>
      </c>
      <c r="M5" t="s">
        <v>11</v>
      </c>
      <c r="N5" s="4">
        <v>13</v>
      </c>
      <c r="O5" s="4">
        <v>8</v>
      </c>
      <c r="P5" s="4">
        <v>0</v>
      </c>
      <c r="Q5" s="4">
        <v>5</v>
      </c>
      <c r="R5" s="4">
        <f>E20+G21+E22+G23+E24+G25+G44+E45+G46+E47+G48+E49+G57</f>
        <v>59</v>
      </c>
      <c r="S5" s="4">
        <f>G20+E21+G22+E23+G24+E25+E44+G45+E46+G47+E48+G49+E57</f>
        <v>68</v>
      </c>
      <c r="T5" s="4">
        <f t="shared" si="0"/>
        <v>16</v>
      </c>
    </row>
    <row r="6" spans="1:20" x14ac:dyDescent="0.2">
      <c r="A6" t="s">
        <v>334</v>
      </c>
      <c r="B6" t="s">
        <v>121</v>
      </c>
      <c r="C6" s="4" t="s">
        <v>5</v>
      </c>
      <c r="D6" t="s">
        <v>136</v>
      </c>
      <c r="E6" s="4">
        <v>10</v>
      </c>
      <c r="F6" s="4" t="s">
        <v>5</v>
      </c>
      <c r="G6" s="15">
        <v>4</v>
      </c>
      <c r="H6" s="15"/>
      <c r="I6" s="4">
        <v>657</v>
      </c>
      <c r="J6" s="17" t="s">
        <v>189</v>
      </c>
      <c r="K6" s="14" t="s">
        <v>190</v>
      </c>
      <c r="M6" t="s">
        <v>19</v>
      </c>
      <c r="N6" s="4">
        <v>14</v>
      </c>
      <c r="O6" s="4">
        <v>7</v>
      </c>
      <c r="P6" s="4">
        <v>0</v>
      </c>
      <c r="Q6" s="4">
        <v>7</v>
      </c>
      <c r="R6" s="4">
        <f>E11+G12+E13+G14+E15+G16+E17+E44+G45+E46+G47+E48+G49+E53</f>
        <v>84</v>
      </c>
      <c r="S6" s="4">
        <f>G11+E12+G13+E14+G15+E16+G17+G44+E45+G46+E47+G48+E49+G53</f>
        <v>69</v>
      </c>
      <c r="T6" s="4">
        <f t="shared" si="0"/>
        <v>14</v>
      </c>
    </row>
    <row r="7" spans="1:20" x14ac:dyDescent="0.2">
      <c r="A7" t="s">
        <v>335</v>
      </c>
      <c r="B7" t="s">
        <v>136</v>
      </c>
      <c r="C7" s="4" t="s">
        <v>5</v>
      </c>
      <c r="D7" t="s">
        <v>121</v>
      </c>
      <c r="E7" s="4">
        <v>6</v>
      </c>
      <c r="F7" s="4" t="s">
        <v>5</v>
      </c>
      <c r="G7" s="4">
        <v>9</v>
      </c>
      <c r="I7" s="4">
        <v>635</v>
      </c>
      <c r="J7" s="17" t="s">
        <v>189</v>
      </c>
      <c r="K7" s="14" t="s">
        <v>190</v>
      </c>
      <c r="M7" t="s">
        <v>36</v>
      </c>
      <c r="N7" s="4">
        <v>12</v>
      </c>
      <c r="O7" s="4">
        <v>6</v>
      </c>
      <c r="P7" s="4">
        <v>0</v>
      </c>
      <c r="Q7" s="4">
        <v>6</v>
      </c>
      <c r="R7" s="4">
        <f>E28+G29+E30+G31+E32+G36+E37+G38+E39+G40+E41+G53</f>
        <v>67</v>
      </c>
      <c r="S7" s="4">
        <f>G28+E29+G30+E31+G32+E36+G37+E38+G39+E40+G41+E53</f>
        <v>59</v>
      </c>
      <c r="T7" s="4">
        <f t="shared" si="0"/>
        <v>12</v>
      </c>
    </row>
    <row r="8" spans="1:20" x14ac:dyDescent="0.2">
      <c r="A8" t="s">
        <v>336</v>
      </c>
      <c r="B8" t="s">
        <v>121</v>
      </c>
      <c r="C8" s="4" t="s">
        <v>5</v>
      </c>
      <c r="D8" t="s">
        <v>136</v>
      </c>
      <c r="E8" s="4">
        <v>4</v>
      </c>
      <c r="F8" s="4" t="s">
        <v>5</v>
      </c>
      <c r="G8" s="4">
        <v>3</v>
      </c>
      <c r="I8" s="4">
        <v>439</v>
      </c>
      <c r="J8" s="17" t="s">
        <v>189</v>
      </c>
      <c r="K8" s="14" t="s">
        <v>190</v>
      </c>
      <c r="M8" t="s">
        <v>181</v>
      </c>
      <c r="N8" s="4">
        <v>7</v>
      </c>
      <c r="O8" s="4">
        <v>3</v>
      </c>
      <c r="P8" s="4">
        <v>0</v>
      </c>
      <c r="Q8" s="4">
        <v>4</v>
      </c>
      <c r="R8" s="4">
        <f>G11+E12+G13+E14+G15+E16+G17</f>
        <v>35</v>
      </c>
      <c r="S8" s="4">
        <f>E11+G12+E13+G14+E15+G16+E17</f>
        <v>43</v>
      </c>
      <c r="T8" s="4">
        <f t="shared" si="0"/>
        <v>6</v>
      </c>
    </row>
    <row r="9" spans="1:20" x14ac:dyDescent="0.2">
      <c r="A9"/>
      <c r="B9" s="1" t="s">
        <v>346</v>
      </c>
      <c r="D9"/>
      <c r="G9" s="15"/>
      <c r="H9" s="15"/>
      <c r="I9" s="15"/>
      <c r="J9" s="17"/>
      <c r="K9" s="14"/>
      <c r="M9" t="s">
        <v>87</v>
      </c>
      <c r="N9" s="4">
        <v>6</v>
      </c>
      <c r="O9" s="4">
        <v>2</v>
      </c>
      <c r="P9" s="4">
        <v>0</v>
      </c>
      <c r="Q9" s="4">
        <v>4</v>
      </c>
      <c r="R9" s="4">
        <f>G20+E21+G22+E23+G24+E25</f>
        <v>27</v>
      </c>
      <c r="S9" s="4">
        <f>E20+G21+E22+G23+E24+G25</f>
        <v>30</v>
      </c>
      <c r="T9" s="4">
        <f t="shared" si="0"/>
        <v>4</v>
      </c>
    </row>
    <row r="10" spans="1:20" x14ac:dyDescent="0.2">
      <c r="A10"/>
      <c r="B10"/>
      <c r="D10"/>
      <c r="G10" s="15"/>
      <c r="H10" s="15"/>
      <c r="I10" s="15"/>
      <c r="J10" s="17"/>
      <c r="K10" s="14"/>
      <c r="M10" t="s">
        <v>136</v>
      </c>
      <c r="N10" s="4">
        <v>5</v>
      </c>
      <c r="O10" s="4">
        <v>1</v>
      </c>
      <c r="P10" s="4">
        <v>0</v>
      </c>
      <c r="Q10" s="4">
        <v>4</v>
      </c>
      <c r="R10" s="4">
        <f>G4+E5+G6+E7+G8</f>
        <v>21</v>
      </c>
      <c r="S10" s="4">
        <f>E4+G5+E6+G7+E8</f>
        <v>35</v>
      </c>
      <c r="T10" s="4">
        <f t="shared" si="0"/>
        <v>2</v>
      </c>
    </row>
    <row r="11" spans="1:20" x14ac:dyDescent="0.2">
      <c r="A11" t="s">
        <v>332</v>
      </c>
      <c r="B11" t="s">
        <v>19</v>
      </c>
      <c r="C11" s="4" t="s">
        <v>5</v>
      </c>
      <c r="D11" t="s">
        <v>181</v>
      </c>
      <c r="E11" s="4">
        <v>6</v>
      </c>
      <c r="F11" s="4" t="s">
        <v>5</v>
      </c>
      <c r="G11" s="4">
        <v>7</v>
      </c>
      <c r="H11" s="4" t="s">
        <v>290</v>
      </c>
      <c r="I11" s="4">
        <v>498</v>
      </c>
      <c r="J11" t="s">
        <v>203</v>
      </c>
      <c r="K11" s="5" t="s">
        <v>204</v>
      </c>
      <c r="M11" t="s">
        <v>163</v>
      </c>
      <c r="N11" s="4">
        <v>5</v>
      </c>
      <c r="O11" s="4">
        <v>1</v>
      </c>
      <c r="P11" s="4">
        <v>0</v>
      </c>
      <c r="Q11" s="4">
        <v>4</v>
      </c>
      <c r="R11" s="4">
        <f>G28+E29+G30+E31+G32</f>
        <v>13</v>
      </c>
      <c r="S11" s="4">
        <f>E28+G29+E30+G31+E32</f>
        <v>27</v>
      </c>
      <c r="T11" s="4">
        <f t="shared" si="0"/>
        <v>2</v>
      </c>
    </row>
    <row r="12" spans="1:20" x14ac:dyDescent="0.2">
      <c r="A12" t="s">
        <v>339</v>
      </c>
      <c r="B12" t="s">
        <v>181</v>
      </c>
      <c r="C12" s="4" t="s">
        <v>5</v>
      </c>
      <c r="D12" t="s">
        <v>19</v>
      </c>
      <c r="E12" s="15">
        <v>4</v>
      </c>
      <c r="F12" s="4" t="s">
        <v>5</v>
      </c>
      <c r="G12" s="15">
        <v>5</v>
      </c>
      <c r="H12" s="15"/>
      <c r="I12" s="15">
        <v>985</v>
      </c>
      <c r="J12" t="s">
        <v>203</v>
      </c>
      <c r="K12" s="5" t="s">
        <v>204</v>
      </c>
      <c r="N12" s="4">
        <f t="shared" ref="N12:T12" si="1">SUM(N4:N11)</f>
        <v>74</v>
      </c>
      <c r="O12" s="4">
        <f t="shared" si="1"/>
        <v>37</v>
      </c>
      <c r="P12" s="4">
        <f t="shared" si="1"/>
        <v>0</v>
      </c>
      <c r="Q12" s="4">
        <f t="shared" si="1"/>
        <v>37</v>
      </c>
      <c r="R12" s="4">
        <f t="shared" si="1"/>
        <v>387</v>
      </c>
      <c r="S12" s="4">
        <f t="shared" si="1"/>
        <v>387</v>
      </c>
      <c r="T12" s="4">
        <f t="shared" si="1"/>
        <v>74</v>
      </c>
    </row>
    <row r="13" spans="1:20" x14ac:dyDescent="0.2">
      <c r="A13" t="s">
        <v>340</v>
      </c>
      <c r="B13" t="s">
        <v>19</v>
      </c>
      <c r="C13" s="4" t="s">
        <v>5</v>
      </c>
      <c r="D13" t="s">
        <v>181</v>
      </c>
      <c r="E13" s="15">
        <v>5</v>
      </c>
      <c r="F13" s="4" t="s">
        <v>5</v>
      </c>
      <c r="G13" s="15">
        <v>4</v>
      </c>
      <c r="H13" s="15"/>
      <c r="I13" s="15">
        <v>649</v>
      </c>
      <c r="J13" t="s">
        <v>203</v>
      </c>
      <c r="K13" s="5" t="s">
        <v>204</v>
      </c>
    </row>
    <row r="14" spans="1:20" x14ac:dyDescent="0.2">
      <c r="A14" t="s">
        <v>335</v>
      </c>
      <c r="B14" t="s">
        <v>181</v>
      </c>
      <c r="C14" s="4" t="s">
        <v>5</v>
      </c>
      <c r="D14" t="s">
        <v>19</v>
      </c>
      <c r="E14" s="15">
        <v>5</v>
      </c>
      <c r="F14" s="4" t="s">
        <v>5</v>
      </c>
      <c r="G14" s="15">
        <v>4</v>
      </c>
      <c r="H14" s="15"/>
      <c r="I14" s="15">
        <v>1035</v>
      </c>
      <c r="J14" t="s">
        <v>203</v>
      </c>
      <c r="K14" s="5" t="s">
        <v>204</v>
      </c>
      <c r="M14" s="1" t="s">
        <v>252</v>
      </c>
    </row>
    <row r="15" spans="1:20" x14ac:dyDescent="0.2">
      <c r="A15" t="s">
        <v>336</v>
      </c>
      <c r="B15" t="s">
        <v>19</v>
      </c>
      <c r="C15" s="4" t="s">
        <v>5</v>
      </c>
      <c r="D15" t="s">
        <v>181</v>
      </c>
      <c r="E15" s="15">
        <v>7</v>
      </c>
      <c r="F15" s="4" t="s">
        <v>5</v>
      </c>
      <c r="G15" s="15">
        <v>8</v>
      </c>
      <c r="H15" s="15" t="s">
        <v>290</v>
      </c>
      <c r="I15" s="15">
        <v>642</v>
      </c>
      <c r="J15" t="s">
        <v>203</v>
      </c>
      <c r="K15" s="5" t="s">
        <v>204</v>
      </c>
      <c r="M15" t="s">
        <v>253</v>
      </c>
      <c r="N15" s="15" t="s">
        <v>345</v>
      </c>
      <c r="O15" t="s">
        <v>121</v>
      </c>
      <c r="P15" t="s">
        <v>136</v>
      </c>
      <c r="Q15" s="4">
        <v>4</v>
      </c>
      <c r="R15" s="4">
        <v>1</v>
      </c>
    </row>
    <row r="16" spans="1:20" x14ac:dyDescent="0.2">
      <c r="A16" t="s">
        <v>337</v>
      </c>
      <c r="B16" t="s">
        <v>181</v>
      </c>
      <c r="C16" s="4" t="s">
        <v>5</v>
      </c>
      <c r="D16" t="s">
        <v>19</v>
      </c>
      <c r="E16" s="15">
        <v>6</v>
      </c>
      <c r="F16" s="4" t="s">
        <v>5</v>
      </c>
      <c r="G16" s="15">
        <v>7</v>
      </c>
      <c r="H16" s="15" t="s">
        <v>289</v>
      </c>
      <c r="I16" s="15">
        <v>1690</v>
      </c>
      <c r="J16" t="s">
        <v>203</v>
      </c>
      <c r="K16" s="5" t="s">
        <v>204</v>
      </c>
      <c r="M16" t="s">
        <v>253</v>
      </c>
      <c r="N16" s="15" t="s">
        <v>345</v>
      </c>
      <c r="O16" s="14" t="s">
        <v>19</v>
      </c>
      <c r="P16" s="14" t="s">
        <v>181</v>
      </c>
      <c r="Q16" s="4">
        <v>4</v>
      </c>
      <c r="R16" s="4">
        <v>3</v>
      </c>
    </row>
    <row r="17" spans="1:18" x14ac:dyDescent="0.2">
      <c r="A17" t="s">
        <v>338</v>
      </c>
      <c r="B17" t="s">
        <v>19</v>
      </c>
      <c r="C17" s="4" t="s">
        <v>5</v>
      </c>
      <c r="D17" t="s">
        <v>181</v>
      </c>
      <c r="E17" s="15">
        <v>9</v>
      </c>
      <c r="F17" s="4" t="s">
        <v>5</v>
      </c>
      <c r="G17" s="15">
        <v>1</v>
      </c>
      <c r="H17" s="15"/>
      <c r="I17" s="15">
        <v>1196</v>
      </c>
      <c r="J17" t="s">
        <v>203</v>
      </c>
      <c r="K17" s="5" t="s">
        <v>204</v>
      </c>
      <c r="M17" t="s">
        <v>253</v>
      </c>
      <c r="N17" s="15" t="s">
        <v>345</v>
      </c>
      <c r="O17" t="s">
        <v>11</v>
      </c>
      <c r="P17" t="s">
        <v>87</v>
      </c>
      <c r="Q17" s="4">
        <v>4</v>
      </c>
      <c r="R17" s="4">
        <v>2</v>
      </c>
    </row>
    <row r="18" spans="1:18" x14ac:dyDescent="0.2">
      <c r="B18" s="1" t="s">
        <v>350</v>
      </c>
      <c r="D18"/>
      <c r="E18" s="15"/>
      <c r="G18" s="15"/>
      <c r="H18" s="15"/>
      <c r="M18" t="s">
        <v>253</v>
      </c>
      <c r="N18" s="15" t="s">
        <v>345</v>
      </c>
      <c r="O18" t="s">
        <v>36</v>
      </c>
      <c r="P18" t="s">
        <v>163</v>
      </c>
      <c r="Q18" s="4">
        <v>4</v>
      </c>
      <c r="R18" s="4">
        <v>1</v>
      </c>
    </row>
    <row r="19" spans="1:18" x14ac:dyDescent="0.2">
      <c r="B19"/>
      <c r="D19"/>
      <c r="E19" s="15"/>
      <c r="G19" s="15"/>
      <c r="H19" s="15"/>
      <c r="M19" t="s">
        <v>254</v>
      </c>
      <c r="N19" s="15" t="s">
        <v>345</v>
      </c>
      <c r="O19" t="s">
        <v>121</v>
      </c>
      <c r="P19" t="s">
        <v>36</v>
      </c>
      <c r="Q19" s="4">
        <v>4</v>
      </c>
      <c r="R19" s="4">
        <v>2</v>
      </c>
    </row>
    <row r="20" spans="1:18" x14ac:dyDescent="0.2">
      <c r="A20" t="s">
        <v>332</v>
      </c>
      <c r="B20" t="s">
        <v>11</v>
      </c>
      <c r="C20" s="4" t="s">
        <v>5</v>
      </c>
      <c r="D20" t="s">
        <v>87</v>
      </c>
      <c r="E20" s="15">
        <v>8</v>
      </c>
      <c r="F20" s="4" t="s">
        <v>5</v>
      </c>
      <c r="G20" s="15">
        <v>7</v>
      </c>
      <c r="H20" s="15" t="s">
        <v>289</v>
      </c>
      <c r="I20" s="15">
        <v>620</v>
      </c>
      <c r="J20" t="s">
        <v>27</v>
      </c>
      <c r="K20" s="14" t="s">
        <v>155</v>
      </c>
      <c r="M20" t="s">
        <v>254</v>
      </c>
      <c r="N20" s="15" t="s">
        <v>345</v>
      </c>
      <c r="O20" t="s">
        <v>11</v>
      </c>
      <c r="P20" s="14" t="s">
        <v>19</v>
      </c>
      <c r="Q20" s="4">
        <v>4</v>
      </c>
      <c r="R20" s="4">
        <v>2</v>
      </c>
    </row>
    <row r="21" spans="1:18" x14ac:dyDescent="0.2">
      <c r="A21" t="s">
        <v>341</v>
      </c>
      <c r="B21" t="s">
        <v>87</v>
      </c>
      <c r="C21" s="4" t="s">
        <v>5</v>
      </c>
      <c r="D21" t="s">
        <v>11</v>
      </c>
      <c r="E21" s="4">
        <v>5</v>
      </c>
      <c r="F21" s="4" t="s">
        <v>5</v>
      </c>
      <c r="G21" s="4">
        <v>4</v>
      </c>
      <c r="I21" s="4">
        <v>879</v>
      </c>
      <c r="J21" t="s">
        <v>27</v>
      </c>
      <c r="K21" s="14" t="s">
        <v>155</v>
      </c>
      <c r="M21" t="s">
        <v>255</v>
      </c>
      <c r="N21" s="15" t="s">
        <v>345</v>
      </c>
      <c r="O21" s="14" t="s">
        <v>19</v>
      </c>
      <c r="P21" t="s">
        <v>36</v>
      </c>
      <c r="Q21" s="15">
        <v>1</v>
      </c>
      <c r="R21" s="4">
        <v>0</v>
      </c>
    </row>
    <row r="22" spans="1:18" x14ac:dyDescent="0.2">
      <c r="A22" t="s">
        <v>334</v>
      </c>
      <c r="B22" t="s">
        <v>11</v>
      </c>
      <c r="C22" s="4" t="s">
        <v>5</v>
      </c>
      <c r="D22" t="s">
        <v>87</v>
      </c>
      <c r="E22" s="4">
        <v>3</v>
      </c>
      <c r="F22" s="4" t="s">
        <v>5</v>
      </c>
      <c r="G22" s="4">
        <v>2</v>
      </c>
      <c r="I22" s="4">
        <v>922</v>
      </c>
      <c r="J22" t="s">
        <v>195</v>
      </c>
      <c r="K22" s="5" t="s">
        <v>158</v>
      </c>
      <c r="M22" t="s">
        <v>256</v>
      </c>
      <c r="N22" s="15" t="s">
        <v>345</v>
      </c>
      <c r="O22" t="s">
        <v>121</v>
      </c>
      <c r="P22" t="s">
        <v>11</v>
      </c>
      <c r="Q22" s="4">
        <v>1</v>
      </c>
      <c r="R22" s="4">
        <v>0</v>
      </c>
    </row>
    <row r="23" spans="1:18" x14ac:dyDescent="0.2">
      <c r="A23" t="s">
        <v>335</v>
      </c>
      <c r="B23" t="s">
        <v>87</v>
      </c>
      <c r="C23" s="4" t="s">
        <v>5</v>
      </c>
      <c r="D23" t="s">
        <v>11</v>
      </c>
      <c r="E23" s="4">
        <v>5</v>
      </c>
      <c r="F23" s="4" t="s">
        <v>5</v>
      </c>
      <c r="G23" s="4">
        <v>7</v>
      </c>
      <c r="I23" s="4">
        <v>517</v>
      </c>
      <c r="J23" t="s">
        <v>195</v>
      </c>
      <c r="K23" s="5" t="s">
        <v>158</v>
      </c>
      <c r="M23" t="s">
        <v>258</v>
      </c>
      <c r="Q23" s="4">
        <f>SUM(Q15:Q22)</f>
        <v>26</v>
      </c>
      <c r="R23" s="4">
        <f>SUM(R15:R22)</f>
        <v>11</v>
      </c>
    </row>
    <row r="24" spans="1:18" x14ac:dyDescent="0.2">
      <c r="A24" t="s">
        <v>342</v>
      </c>
      <c r="B24" t="s">
        <v>11</v>
      </c>
      <c r="C24" s="4" t="s">
        <v>5</v>
      </c>
      <c r="D24" t="s">
        <v>87</v>
      </c>
      <c r="E24" s="4">
        <v>3</v>
      </c>
      <c r="F24" s="4" t="s">
        <v>5</v>
      </c>
      <c r="G24" s="4">
        <v>4</v>
      </c>
      <c r="H24" s="15" t="s">
        <v>289</v>
      </c>
      <c r="I24" s="4">
        <v>788</v>
      </c>
      <c r="J24" t="s">
        <v>195</v>
      </c>
      <c r="K24" s="5" t="s">
        <v>158</v>
      </c>
      <c r="Q24" s="4"/>
      <c r="R24" s="4"/>
    </row>
    <row r="25" spans="1:18" x14ac:dyDescent="0.2">
      <c r="A25" t="s">
        <v>337</v>
      </c>
      <c r="B25" t="s">
        <v>87</v>
      </c>
      <c r="C25" s="4" t="s">
        <v>5</v>
      </c>
      <c r="D25" t="s">
        <v>11</v>
      </c>
      <c r="E25" s="4">
        <v>4</v>
      </c>
      <c r="F25" s="4" t="s">
        <v>5</v>
      </c>
      <c r="G25" s="4">
        <v>5</v>
      </c>
      <c r="H25" s="15" t="s">
        <v>290</v>
      </c>
      <c r="I25" s="4">
        <v>904</v>
      </c>
      <c r="J25" t="s">
        <v>195</v>
      </c>
      <c r="K25" s="5" t="s">
        <v>158</v>
      </c>
      <c r="Q25" s="4"/>
      <c r="R25" s="4"/>
    </row>
    <row r="26" spans="1:18" x14ac:dyDescent="0.2">
      <c r="B26" s="1" t="s">
        <v>348</v>
      </c>
      <c r="Q26" s="4"/>
      <c r="R26" s="4"/>
    </row>
    <row r="27" spans="1:18" x14ac:dyDescent="0.2">
      <c r="B27"/>
      <c r="Q27" s="4"/>
      <c r="R27" s="4"/>
    </row>
    <row r="28" spans="1:18" x14ac:dyDescent="0.2">
      <c r="A28" t="s">
        <v>332</v>
      </c>
      <c r="B28" t="s">
        <v>36</v>
      </c>
      <c r="C28" s="4" t="s">
        <v>5</v>
      </c>
      <c r="D28" t="s">
        <v>163</v>
      </c>
      <c r="E28" s="4">
        <v>5</v>
      </c>
      <c r="F28" s="4" t="s">
        <v>5</v>
      </c>
      <c r="G28" s="4">
        <v>3</v>
      </c>
      <c r="I28" s="4">
        <v>343</v>
      </c>
      <c r="J28" t="s">
        <v>328</v>
      </c>
      <c r="K28" s="5" t="s">
        <v>200</v>
      </c>
      <c r="Q28" s="4"/>
      <c r="R28" s="4"/>
    </row>
    <row r="29" spans="1:18" x14ac:dyDescent="0.2">
      <c r="A29" t="s">
        <v>341</v>
      </c>
      <c r="B29" t="s">
        <v>163</v>
      </c>
      <c r="C29" s="4" t="s">
        <v>5</v>
      </c>
      <c r="D29" t="s">
        <v>36</v>
      </c>
      <c r="E29" s="4">
        <v>5</v>
      </c>
      <c r="F29" s="4" t="s">
        <v>5</v>
      </c>
      <c r="G29" s="4">
        <v>3</v>
      </c>
      <c r="I29" s="4">
        <v>997</v>
      </c>
      <c r="J29" t="s">
        <v>328</v>
      </c>
      <c r="K29" s="5" t="s">
        <v>200</v>
      </c>
      <c r="Q29" s="4"/>
      <c r="R29" s="4"/>
    </row>
    <row r="30" spans="1:18" x14ac:dyDescent="0.2">
      <c r="A30" t="s">
        <v>334</v>
      </c>
      <c r="B30" t="s">
        <v>36</v>
      </c>
      <c r="C30" s="4" t="s">
        <v>5</v>
      </c>
      <c r="D30" t="s">
        <v>163</v>
      </c>
      <c r="E30" s="4">
        <v>7</v>
      </c>
      <c r="F30" s="4" t="s">
        <v>5</v>
      </c>
      <c r="G30" s="4">
        <v>3</v>
      </c>
      <c r="I30" s="4">
        <v>564</v>
      </c>
      <c r="J30" t="s">
        <v>328</v>
      </c>
      <c r="K30" s="5" t="s">
        <v>200</v>
      </c>
      <c r="Q30" s="4"/>
      <c r="R30" s="4"/>
    </row>
    <row r="31" spans="1:18" x14ac:dyDescent="0.2">
      <c r="A31" t="s">
        <v>335</v>
      </c>
      <c r="B31" t="s">
        <v>163</v>
      </c>
      <c r="C31" s="4" t="s">
        <v>5</v>
      </c>
      <c r="D31" t="s">
        <v>36</v>
      </c>
      <c r="E31" s="4">
        <v>0</v>
      </c>
      <c r="F31" s="4" t="s">
        <v>5</v>
      </c>
      <c r="G31" s="4">
        <v>9</v>
      </c>
      <c r="I31" s="4">
        <v>972</v>
      </c>
      <c r="J31" t="s">
        <v>328</v>
      </c>
      <c r="K31" s="5" t="s">
        <v>200</v>
      </c>
      <c r="Q31" s="4"/>
      <c r="R31" s="4"/>
    </row>
    <row r="32" spans="1:18" x14ac:dyDescent="0.2">
      <c r="A32" t="s">
        <v>336</v>
      </c>
      <c r="B32" t="s">
        <v>36</v>
      </c>
      <c r="C32" s="4" t="s">
        <v>5</v>
      </c>
      <c r="D32" t="s">
        <v>163</v>
      </c>
      <c r="E32" s="4">
        <v>3</v>
      </c>
      <c r="F32" s="4" t="s">
        <v>5</v>
      </c>
      <c r="G32" s="4">
        <v>2</v>
      </c>
      <c r="H32" s="4" t="s">
        <v>289</v>
      </c>
      <c r="I32" s="4">
        <v>584</v>
      </c>
      <c r="J32" t="s">
        <v>328</v>
      </c>
      <c r="K32" s="5" t="s">
        <v>200</v>
      </c>
      <c r="Q32" s="4"/>
      <c r="R32" s="4"/>
    </row>
    <row r="33" spans="1:18" x14ac:dyDescent="0.2">
      <c r="B33" s="1" t="s">
        <v>347</v>
      </c>
      <c r="Q33" s="4"/>
      <c r="R33" s="4"/>
    </row>
    <row r="34" spans="1:18" x14ac:dyDescent="0.2">
      <c r="Q34" s="4"/>
      <c r="R34" s="4"/>
    </row>
    <row r="35" spans="1:18" x14ac:dyDescent="0.2">
      <c r="A35" s="19" t="s">
        <v>344</v>
      </c>
    </row>
    <row r="36" spans="1:18" x14ac:dyDescent="0.2">
      <c r="A36" s="20">
        <v>42456</v>
      </c>
      <c r="B36" t="s">
        <v>121</v>
      </c>
      <c r="C36" s="4" t="s">
        <v>5</v>
      </c>
      <c r="D36" t="s">
        <v>36</v>
      </c>
      <c r="E36" s="4">
        <v>8</v>
      </c>
      <c r="F36" s="4" t="s">
        <v>5</v>
      </c>
      <c r="G36" s="4">
        <v>3</v>
      </c>
      <c r="I36" s="4">
        <v>1221</v>
      </c>
      <c r="J36" t="s">
        <v>203</v>
      </c>
      <c r="K36" s="5" t="s">
        <v>204</v>
      </c>
    </row>
    <row r="37" spans="1:18" x14ac:dyDescent="0.2">
      <c r="A37" s="20">
        <v>42459</v>
      </c>
      <c r="B37" t="s">
        <v>36</v>
      </c>
      <c r="C37" s="4" t="s">
        <v>5</v>
      </c>
      <c r="D37" t="s">
        <v>121</v>
      </c>
      <c r="E37" s="4">
        <v>7</v>
      </c>
      <c r="F37" s="4" t="s">
        <v>5</v>
      </c>
      <c r="G37" s="4">
        <v>4</v>
      </c>
      <c r="I37" s="4">
        <v>464</v>
      </c>
      <c r="J37" t="s">
        <v>203</v>
      </c>
      <c r="K37" s="5" t="s">
        <v>204</v>
      </c>
    </row>
    <row r="38" spans="1:18" x14ac:dyDescent="0.2">
      <c r="A38" s="20">
        <v>42461</v>
      </c>
      <c r="B38" t="s">
        <v>121</v>
      </c>
      <c r="C38" s="4" t="s">
        <v>5</v>
      </c>
      <c r="D38" t="s">
        <v>36</v>
      </c>
      <c r="E38" s="4">
        <v>9</v>
      </c>
      <c r="F38" s="4" t="s">
        <v>5</v>
      </c>
      <c r="G38" s="4">
        <v>8</v>
      </c>
      <c r="H38" s="4" t="s">
        <v>290</v>
      </c>
      <c r="I38" s="4">
        <v>902</v>
      </c>
      <c r="J38" t="s">
        <v>203</v>
      </c>
      <c r="K38" s="5" t="s">
        <v>204</v>
      </c>
    </row>
    <row r="39" spans="1:18" x14ac:dyDescent="0.2">
      <c r="A39" s="20">
        <v>42462</v>
      </c>
      <c r="B39" t="s">
        <v>36</v>
      </c>
      <c r="C39" s="4" t="s">
        <v>5</v>
      </c>
      <c r="D39" t="s">
        <v>121</v>
      </c>
      <c r="E39" s="4">
        <v>3</v>
      </c>
      <c r="F39" s="4" t="s">
        <v>5</v>
      </c>
      <c r="G39" s="4">
        <v>7</v>
      </c>
      <c r="I39" s="4">
        <v>382</v>
      </c>
      <c r="J39" t="s">
        <v>203</v>
      </c>
      <c r="K39" s="5" t="s">
        <v>204</v>
      </c>
    </row>
    <row r="40" spans="1:18" x14ac:dyDescent="0.2">
      <c r="A40" s="20">
        <v>42465</v>
      </c>
      <c r="B40" t="s">
        <v>121</v>
      </c>
      <c r="C40" s="4" t="s">
        <v>5</v>
      </c>
      <c r="D40" t="s">
        <v>36</v>
      </c>
      <c r="E40" s="4">
        <v>3</v>
      </c>
      <c r="F40" s="4" t="s">
        <v>5</v>
      </c>
      <c r="G40" s="4">
        <v>8</v>
      </c>
      <c r="I40" s="4">
        <v>822</v>
      </c>
      <c r="J40" t="s">
        <v>203</v>
      </c>
      <c r="K40" s="5" t="s">
        <v>204</v>
      </c>
    </row>
    <row r="41" spans="1:18" x14ac:dyDescent="0.2">
      <c r="A41" s="21">
        <v>42468</v>
      </c>
      <c r="B41" t="s">
        <v>36</v>
      </c>
      <c r="C41" s="4" t="s">
        <v>5</v>
      </c>
      <c r="D41" t="s">
        <v>121</v>
      </c>
      <c r="E41" s="4">
        <v>4</v>
      </c>
      <c r="F41" s="4" t="s">
        <v>5</v>
      </c>
      <c r="G41" s="4">
        <v>7</v>
      </c>
      <c r="I41" s="4">
        <v>589</v>
      </c>
      <c r="J41" t="s">
        <v>203</v>
      </c>
      <c r="K41" s="5" t="s">
        <v>204</v>
      </c>
    </row>
    <row r="42" spans="1:18" x14ac:dyDescent="0.2">
      <c r="B42" s="3" t="s">
        <v>351</v>
      </c>
    </row>
    <row r="43" spans="1:18" x14ac:dyDescent="0.2">
      <c r="B43"/>
    </row>
    <row r="44" spans="1:18" x14ac:dyDescent="0.2">
      <c r="A44" s="20">
        <v>42456</v>
      </c>
      <c r="B44" t="s">
        <v>19</v>
      </c>
      <c r="C44" s="4" t="s">
        <v>5</v>
      </c>
      <c r="D44" t="s">
        <v>11</v>
      </c>
      <c r="E44" s="4">
        <v>6</v>
      </c>
      <c r="F44" s="4" t="s">
        <v>5</v>
      </c>
      <c r="G44" s="4">
        <v>7</v>
      </c>
      <c r="H44" s="4" t="s">
        <v>289</v>
      </c>
      <c r="I44" s="4">
        <v>1090</v>
      </c>
      <c r="J44" t="s">
        <v>328</v>
      </c>
      <c r="K44" s="5" t="s">
        <v>200</v>
      </c>
    </row>
    <row r="45" spans="1:18" x14ac:dyDescent="0.2">
      <c r="A45" s="20">
        <v>42459</v>
      </c>
      <c r="B45" t="s">
        <v>11</v>
      </c>
      <c r="C45" s="4" t="s">
        <v>5</v>
      </c>
      <c r="D45" t="s">
        <v>19</v>
      </c>
      <c r="E45" s="4">
        <v>6</v>
      </c>
      <c r="F45" s="4" t="s">
        <v>5</v>
      </c>
      <c r="G45" s="4">
        <v>4</v>
      </c>
      <c r="I45" s="4">
        <v>863</v>
      </c>
      <c r="J45" t="s">
        <v>328</v>
      </c>
      <c r="K45" s="5" t="s">
        <v>200</v>
      </c>
    </row>
    <row r="46" spans="1:18" x14ac:dyDescent="0.2">
      <c r="A46" s="20">
        <v>42461</v>
      </c>
      <c r="B46" t="s">
        <v>19</v>
      </c>
      <c r="C46" s="4" t="s">
        <v>5</v>
      </c>
      <c r="D46" t="s">
        <v>11</v>
      </c>
      <c r="E46" s="4">
        <v>9</v>
      </c>
      <c r="F46" s="4" t="s">
        <v>5</v>
      </c>
      <c r="G46" s="4">
        <v>3</v>
      </c>
      <c r="I46" s="4">
        <v>658</v>
      </c>
      <c r="J46" t="s">
        <v>328</v>
      </c>
      <c r="K46" s="5" t="s">
        <v>200</v>
      </c>
    </row>
    <row r="47" spans="1:18" x14ac:dyDescent="0.2">
      <c r="A47" s="20">
        <v>42463</v>
      </c>
      <c r="B47" t="s">
        <v>11</v>
      </c>
      <c r="C47" s="4" t="s">
        <v>5</v>
      </c>
      <c r="D47" t="s">
        <v>19</v>
      </c>
      <c r="E47" s="4">
        <v>4</v>
      </c>
      <c r="F47" s="4" t="s">
        <v>5</v>
      </c>
      <c r="G47" s="4">
        <v>3</v>
      </c>
      <c r="H47" s="4" t="s">
        <v>289</v>
      </c>
      <c r="I47" s="4">
        <v>768</v>
      </c>
      <c r="J47" t="s">
        <v>328</v>
      </c>
      <c r="K47" s="5" t="s">
        <v>200</v>
      </c>
    </row>
    <row r="48" spans="1:18" x14ac:dyDescent="0.2">
      <c r="A48" s="20">
        <v>42466</v>
      </c>
      <c r="B48" t="s">
        <v>19</v>
      </c>
      <c r="C48" s="4" t="s">
        <v>5</v>
      </c>
      <c r="D48" t="s">
        <v>11</v>
      </c>
      <c r="E48" s="4">
        <v>7</v>
      </c>
      <c r="F48" s="4" t="s">
        <v>5</v>
      </c>
      <c r="G48" s="4">
        <v>2</v>
      </c>
      <c r="I48" s="4">
        <v>710</v>
      </c>
      <c r="J48" t="s">
        <v>328</v>
      </c>
      <c r="K48" s="5" t="s">
        <v>200</v>
      </c>
    </row>
    <row r="49" spans="1:12" x14ac:dyDescent="0.2">
      <c r="A49" s="21">
        <v>42468</v>
      </c>
      <c r="B49" t="s">
        <v>11</v>
      </c>
      <c r="C49" s="4" t="s">
        <v>5</v>
      </c>
      <c r="D49" t="s">
        <v>19</v>
      </c>
      <c r="E49" s="4">
        <v>5</v>
      </c>
      <c r="F49" s="4" t="s">
        <v>5</v>
      </c>
      <c r="G49" s="4">
        <v>4</v>
      </c>
      <c r="H49" s="4" t="s">
        <v>290</v>
      </c>
      <c r="I49" s="4">
        <v>968</v>
      </c>
      <c r="J49" t="s">
        <v>328</v>
      </c>
      <c r="K49" s="5" t="s">
        <v>200</v>
      </c>
    </row>
    <row r="50" spans="1:12" x14ac:dyDescent="0.2">
      <c r="B50" s="3" t="s">
        <v>352</v>
      </c>
    </row>
    <row r="52" spans="1:12" x14ac:dyDescent="0.2">
      <c r="A52" s="19" t="s">
        <v>39</v>
      </c>
      <c r="B52"/>
    </row>
    <row r="53" spans="1:12" x14ac:dyDescent="0.2">
      <c r="A53" s="20">
        <v>42470</v>
      </c>
      <c r="B53" t="s">
        <v>19</v>
      </c>
      <c r="C53" s="15" t="s">
        <v>5</v>
      </c>
      <c r="D53" t="s">
        <v>36</v>
      </c>
      <c r="E53" s="4">
        <v>8</v>
      </c>
      <c r="F53" s="15" t="s">
        <v>5</v>
      </c>
      <c r="G53" s="4">
        <v>7</v>
      </c>
      <c r="H53" s="4" t="s">
        <v>289</v>
      </c>
      <c r="I53" s="4">
        <v>827</v>
      </c>
      <c r="J53" t="s">
        <v>203</v>
      </c>
      <c r="K53" s="5" t="s">
        <v>204</v>
      </c>
    </row>
    <row r="54" spans="1:12" x14ac:dyDescent="0.2">
      <c r="B54" s="1" t="s">
        <v>108</v>
      </c>
    </row>
    <row r="55" spans="1:12" x14ac:dyDescent="0.2">
      <c r="B55"/>
    </row>
    <row r="56" spans="1:12" x14ac:dyDescent="0.2">
      <c r="A56" s="19" t="s">
        <v>349</v>
      </c>
    </row>
    <row r="57" spans="1:12" x14ac:dyDescent="0.2">
      <c r="A57" s="20">
        <v>42476</v>
      </c>
      <c r="B57" t="s">
        <v>121</v>
      </c>
      <c r="C57" s="4" t="s">
        <v>5</v>
      </c>
      <c r="D57" t="s">
        <v>11</v>
      </c>
      <c r="E57" s="4">
        <v>8</v>
      </c>
      <c r="F57" s="4" t="s">
        <v>5</v>
      </c>
      <c r="G57" s="4">
        <v>2</v>
      </c>
      <c r="I57" s="4">
        <v>10087</v>
      </c>
      <c r="J57" t="s">
        <v>203</v>
      </c>
      <c r="K57" s="5" t="s">
        <v>204</v>
      </c>
    </row>
    <row r="58" spans="1:12" x14ac:dyDescent="0.2">
      <c r="A58" s="21"/>
      <c r="B58" s="1" t="s">
        <v>353</v>
      </c>
      <c r="D58" s="6"/>
    </row>
    <row r="59" spans="1:12" x14ac:dyDescent="0.2">
      <c r="A59" s="21"/>
      <c r="B59"/>
      <c r="D59" s="6"/>
      <c r="J59" s="1" t="s">
        <v>114</v>
      </c>
    </row>
    <row r="60" spans="1:12" x14ac:dyDescent="0.2">
      <c r="J60" t="s">
        <v>27</v>
      </c>
      <c r="K60" s="4">
        <f t="shared" ref="K60:K69" si="2">COUNTIFS($J$2:$K$57,J60)</f>
        <v>2</v>
      </c>
    </row>
    <row r="61" spans="1:12" x14ac:dyDescent="0.2">
      <c r="J61" s="17" t="s">
        <v>189</v>
      </c>
      <c r="K61" s="4">
        <f t="shared" si="2"/>
        <v>5</v>
      </c>
      <c r="L61" s="17"/>
    </row>
    <row r="62" spans="1:12" x14ac:dyDescent="0.2">
      <c r="J62" s="17" t="s">
        <v>203</v>
      </c>
      <c r="K62" s="4">
        <f t="shared" si="2"/>
        <v>15</v>
      </c>
      <c r="L62" s="17"/>
    </row>
    <row r="63" spans="1:12" x14ac:dyDescent="0.2">
      <c r="J63" t="s">
        <v>195</v>
      </c>
      <c r="K63" s="4">
        <f t="shared" si="2"/>
        <v>4</v>
      </c>
    </row>
    <row r="64" spans="1:12" x14ac:dyDescent="0.2">
      <c r="J64" s="17" t="s">
        <v>328</v>
      </c>
      <c r="K64" s="4">
        <f t="shared" si="2"/>
        <v>11</v>
      </c>
      <c r="L64" s="17"/>
    </row>
    <row r="65" spans="10:12" x14ac:dyDescent="0.2">
      <c r="J65" s="17" t="s">
        <v>200</v>
      </c>
      <c r="K65" s="4">
        <f t="shared" si="2"/>
        <v>11</v>
      </c>
    </row>
    <row r="66" spans="10:12" x14ac:dyDescent="0.2">
      <c r="J66" t="s">
        <v>204</v>
      </c>
      <c r="K66" s="4">
        <f t="shared" si="2"/>
        <v>15</v>
      </c>
    </row>
    <row r="67" spans="10:12" x14ac:dyDescent="0.2">
      <c r="J67" s="17" t="s">
        <v>158</v>
      </c>
      <c r="K67" s="4">
        <f t="shared" si="2"/>
        <v>4</v>
      </c>
      <c r="L67" s="17"/>
    </row>
    <row r="68" spans="10:12" x14ac:dyDescent="0.2">
      <c r="J68" t="s">
        <v>155</v>
      </c>
      <c r="K68" s="4">
        <f t="shared" si="2"/>
        <v>2</v>
      </c>
      <c r="L68" s="17"/>
    </row>
    <row r="69" spans="10:12" x14ac:dyDescent="0.2">
      <c r="J69" s="17" t="s">
        <v>190</v>
      </c>
      <c r="K69" s="4">
        <f t="shared" si="2"/>
        <v>5</v>
      </c>
    </row>
    <row r="70" spans="10:12" x14ac:dyDescent="0.2">
      <c r="J70" s="17" t="s">
        <v>173</v>
      </c>
      <c r="K70" s="4">
        <f>SUM(K60:K69)</f>
        <v>74</v>
      </c>
    </row>
  </sheetData>
  <sortState xmlns:xlrd2="http://schemas.microsoft.com/office/spreadsheetml/2017/richdata2" ref="J60:K69">
    <sortCondition ref="J60"/>
  </sortState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&amp;LSalibandyliitto&amp;CMiesten Salibandyliigan play offs ottelut kaudella 2015-16&amp;R16.4.2016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9" ma:contentTypeDescription="Luo uusi asiakirja." ma:contentTypeScope="" ma:versionID="6b4f72d3d870aa60d4cf9951e25bc3bc">
  <xsd:schema xmlns:xsd="http://www.w3.org/2001/XMLSchema" xmlns:xs="http://www.w3.org/2001/XMLSchema" xmlns:p="http://schemas.microsoft.com/office/2006/metadata/properties" xmlns:ns2="5efced30-c558-4ca6-93cb-9214e51f158c" xmlns:ns3="5c7e498b-4087-4ab8-8172-1f72fede0ddc" targetNamespace="http://schemas.microsoft.com/office/2006/metadata/properties" ma:root="true" ma:fieldsID="0577f9ccc5550f228ab7f395c61cdd5c" ns2:_="" ns3:_="">
    <xsd:import namespace="5efced30-c558-4ca6-93cb-9214e51f158c"/>
    <xsd:import namespace="5c7e498b-4087-4ab8-8172-1f72fede0d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Kuvien tunnisteet" ma:readOnly="false" ma:fieldId="{5cf76f15-5ced-4ddc-b409-7134ff3c332f}" ma:taxonomyMulti="true" ma:sspId="f826edb2-9d9d-40ea-81f6-3dff688d55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e498b-4087-4ab8-8172-1f72fede0dd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17ef42a-6985-43d4-b014-b04b6b3544d2}" ma:internalName="TaxCatchAll" ma:showField="CatchAllData" ma:web="5c7e498b-4087-4ab8-8172-1f72fede0d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7e498b-4087-4ab8-8172-1f72fede0ddc" xsi:nil="true"/>
    <lcf76f155ced4ddcb4097134ff3c332f xmlns="5efced30-c558-4ca6-93cb-9214e51f15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733853-AC02-42CD-9355-674C446EDE05}"/>
</file>

<file path=customXml/itemProps2.xml><?xml version="1.0" encoding="utf-8"?>
<ds:datastoreItem xmlns:ds="http://schemas.openxmlformats.org/officeDocument/2006/customXml" ds:itemID="{BF46E334-88D0-4CDC-8F4B-2E404A4F7150}"/>
</file>

<file path=customXml/itemProps3.xml><?xml version="1.0" encoding="utf-8"?>
<ds:datastoreItem xmlns:ds="http://schemas.openxmlformats.org/officeDocument/2006/customXml" ds:itemID="{5D332868-C9E4-4CF6-ABA9-684DDA9C5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33</vt:i4>
      </vt:variant>
    </vt:vector>
  </HeadingPairs>
  <TitlesOfParts>
    <vt:vector size="33" baseType="lpstr">
      <vt:lpstr>Maratontaulukko</vt:lpstr>
      <vt:lpstr>Ottelusarjat</vt:lpstr>
      <vt:lpstr>21-22</vt:lpstr>
      <vt:lpstr>20-21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07-08</vt:lpstr>
      <vt:lpstr>06-07</vt:lpstr>
      <vt:lpstr>05-06</vt:lpstr>
      <vt:lpstr>04-05</vt:lpstr>
      <vt:lpstr>03-04</vt:lpstr>
      <vt:lpstr>02-03</vt:lpstr>
      <vt:lpstr>01-02</vt:lpstr>
      <vt:lpstr>00-01</vt:lpstr>
      <vt:lpstr>99-00</vt:lpstr>
      <vt:lpstr>98-99</vt:lpstr>
      <vt:lpstr>97-98</vt:lpstr>
      <vt:lpstr>96-97</vt:lpstr>
      <vt:lpstr>95-96</vt:lpstr>
      <vt:lpstr>94-95</vt:lpstr>
      <vt:lpstr>93-94</vt:lpstr>
      <vt:lpstr>92-93</vt:lpstr>
      <vt:lpstr>91-92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2022-05-06T20:56:44Z</cp:lastPrinted>
  <dcterms:created xsi:type="dcterms:W3CDTF">2000-06-18T11:03:31Z</dcterms:created>
  <dcterms:modified xsi:type="dcterms:W3CDTF">2022-05-06T20:57:03Z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0x0101009D221BD704057F45BB41009A6A9BAFEE</vt:lpwstr>
  </property>
</Properties>
</file>